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05" yWindow="1065" windowWidth="15000" windowHeight="9945" activeTab="1"/>
  </bookViews>
  <sheets>
    <sheet name="ORÇAMENTO" sheetId="1" r:id="rId1"/>
    <sheet name="CRONOGRAMA" sheetId="2" r:id="rId2"/>
    <sheet name="BDI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D9" i="2" l="1"/>
  <c r="D8" i="2"/>
  <c r="G8" i="2" s="1"/>
  <c r="I8" i="2" s="1"/>
  <c r="D7" i="2"/>
  <c r="H9" i="2"/>
  <c r="G9" i="2"/>
  <c r="I9" i="2" s="1"/>
  <c r="H8" i="2"/>
  <c r="H7" i="2"/>
  <c r="D11" i="2" l="1"/>
  <c r="E8" i="2" s="1"/>
  <c r="G7" i="2"/>
  <c r="E7" i="2" l="1"/>
  <c r="I7" i="2"/>
  <c r="I10" i="2" s="1"/>
  <c r="G10" i="2"/>
  <c r="E9" i="2"/>
  <c r="E11" i="2" l="1"/>
  <c r="G11" i="2"/>
  <c r="F10" i="2"/>
  <c r="F11" i="2" s="1"/>
  <c r="G55" i="1" l="1"/>
  <c r="I51" i="1"/>
  <c r="I13" i="1"/>
  <c r="H54" i="1"/>
  <c r="H53" i="1"/>
  <c r="H52" i="1"/>
  <c r="I8" i="1"/>
  <c r="I12" i="1"/>
  <c r="I11" i="1"/>
  <c r="I10" i="1"/>
  <c r="I9" i="1"/>
  <c r="H12" i="1"/>
  <c r="H11" i="1"/>
  <c r="H10" i="1"/>
  <c r="H9" i="1"/>
  <c r="I4" i="1" l="1"/>
  <c r="D14" i="3" l="1"/>
  <c r="C20" i="3"/>
  <c r="H7" i="1"/>
  <c r="I54" i="1" l="1"/>
  <c r="I53" i="1"/>
  <c r="I52" i="1"/>
  <c r="H32" i="1"/>
  <c r="I32" i="1" s="1"/>
  <c r="H31" i="1"/>
  <c r="I31" i="1" s="1"/>
  <c r="H15" i="1"/>
  <c r="I15" i="1" s="1"/>
  <c r="H46" i="1"/>
  <c r="H34" i="1"/>
  <c r="I34" i="1" s="1"/>
  <c r="H26" i="1"/>
  <c r="I26" i="1" s="1"/>
  <c r="H18" i="1"/>
  <c r="I18" i="1" s="1"/>
  <c r="H49" i="1"/>
  <c r="H45" i="1"/>
  <c r="H41" i="1"/>
  <c r="H37" i="1"/>
  <c r="H33" i="1"/>
  <c r="I33" i="1" s="1"/>
  <c r="H29" i="1"/>
  <c r="I29" i="1" s="1"/>
  <c r="H25" i="1"/>
  <c r="I25" i="1" s="1"/>
  <c r="H21" i="1"/>
  <c r="I21" i="1" s="1"/>
  <c r="H17" i="1"/>
  <c r="I17" i="1" s="1"/>
  <c r="H48" i="1"/>
  <c r="H44" i="1"/>
  <c r="H40" i="1"/>
  <c r="I40" i="1" s="1"/>
  <c r="H36" i="1"/>
  <c r="I36" i="1" s="1"/>
  <c r="H28" i="1"/>
  <c r="I28" i="1" s="1"/>
  <c r="H24" i="1"/>
  <c r="I24" i="1" s="1"/>
  <c r="H20" i="1"/>
  <c r="I20" i="1" s="1"/>
  <c r="H16" i="1"/>
  <c r="I16" i="1" s="1"/>
  <c r="H14" i="1"/>
  <c r="I14" i="1" s="1"/>
  <c r="H47" i="1"/>
  <c r="I47" i="1" s="1"/>
  <c r="H43" i="1"/>
  <c r="H39" i="1"/>
  <c r="H35" i="1"/>
  <c r="I35" i="1" s="1"/>
  <c r="H27" i="1"/>
  <c r="I27" i="1" s="1"/>
  <c r="H23" i="1"/>
  <c r="I23" i="1" s="1"/>
  <c r="H19" i="1"/>
  <c r="I19" i="1" s="1"/>
  <c r="H50" i="1"/>
  <c r="H42" i="1"/>
  <c r="H38" i="1"/>
  <c r="H30" i="1"/>
  <c r="I30" i="1" s="1"/>
  <c r="H22" i="1"/>
  <c r="I22" i="1" s="1"/>
  <c r="I49" i="1" l="1"/>
  <c r="I42" i="1"/>
  <c r="I45" i="1"/>
  <c r="I38" i="1"/>
  <c r="I48" i="1"/>
  <c r="I41" i="1"/>
  <c r="I43" i="1"/>
  <c r="I50" i="1"/>
  <c r="I39" i="1"/>
  <c r="I46" i="1"/>
  <c r="I44" i="1"/>
  <c r="I37" i="1"/>
</calcChain>
</file>

<file path=xl/sharedStrings.xml><?xml version="1.0" encoding="utf-8"?>
<sst xmlns="http://schemas.openxmlformats.org/spreadsheetml/2006/main" count="298" uniqueCount="212">
  <si>
    <t>CURVA 90 GRAUS PARA ELETRODUTO, PVC, ROSCÁVEL, DN 85 MM (3") - FORNECIMENTO E INSTALAÇÃO. AF_12/2015</t>
  </si>
  <si>
    <t>2.30</t>
  </si>
  <si>
    <t>2.31</t>
  </si>
  <si>
    <t>2.32</t>
  </si>
  <si>
    <t>2.33</t>
  </si>
  <si>
    <t>2.34</t>
  </si>
  <si>
    <t>2.35</t>
  </si>
  <si>
    <t>2.36</t>
  </si>
  <si>
    <t>2.37</t>
  </si>
  <si>
    <t>83446</t>
  </si>
  <si>
    <t>83449</t>
  </si>
  <si>
    <t>SERVIÇOS COMPLEMENTARES</t>
  </si>
  <si>
    <t>1.1</t>
  </si>
  <si>
    <t>1.2</t>
  </si>
  <si>
    <t>1.3</t>
  </si>
  <si>
    <t>1.4</t>
  </si>
  <si>
    <t>1</t>
  </si>
  <si>
    <t>97631</t>
  </si>
  <si>
    <t>2</t>
  </si>
  <si>
    <t>3</t>
  </si>
  <si>
    <t>PLACA DE OBRA EM CHAPA DE ACO GALVANIZADO</t>
  </si>
  <si>
    <t>72271</t>
  </si>
  <si>
    <t>CAIXA RETANGULAR 4" X 2" ALTA (2,00 M DO PISO), METÁLICA, INSTALADA EM PAREDE - FORNECIMENTO E INSTALAÇÃO. AF_12/2015</t>
  </si>
  <si>
    <t>CAIXA DE PASSAGEM 30X30X40 COM TAMPA E DRENO BRITA</t>
  </si>
  <si>
    <t>Total Geral</t>
  </si>
  <si>
    <t>M</t>
  </si>
  <si>
    <t>83463</t>
  </si>
  <si>
    <t>CAIXA DE PASSAGEM, EM PVC, DE 4" X 2", PARA ELETRODUTO FLEXIVEL CORRUGADO</t>
  </si>
  <si>
    <t>93660</t>
  </si>
  <si>
    <t>CAIXA DE PASSAGEM, EM PVC, DE 4" X 4", PARA ELETRODUTO FLEXIVEL CORRUGADO</t>
  </si>
  <si>
    <t>93661</t>
  </si>
  <si>
    <t>m</t>
  </si>
  <si>
    <t>00010569</t>
  </si>
  <si>
    <t>93670</t>
  </si>
  <si>
    <t>93672</t>
  </si>
  <si>
    <t>Banco</t>
  </si>
  <si>
    <t>LIMPEZA FINAL DA OBRA</t>
  </si>
  <si>
    <t>CABO DE COBRE FLEXÍVEL ISOLADO, 50 MM², ANTI-CHAMA 450/750 V, PARA DISTRIBUIÇÃO - FORNECIMENTO E INSTALAÇÃO. AF_12/2015</t>
  </si>
  <si>
    <t>9537</t>
  </si>
  <si>
    <t>88489</t>
  </si>
  <si>
    <t>m²</t>
  </si>
  <si>
    <t>m³</t>
  </si>
  <si>
    <t>83377</t>
  </si>
  <si>
    <t>ELETRODUTO RÍGIDO ROSCÁVEL, PVC, DN 60 MM (2") - FORNECIMENTO E INSTALAÇÃO. AF_12/2015</t>
  </si>
  <si>
    <t>Und</t>
  </si>
  <si>
    <t>SERVIÇOS PRELIMINARES</t>
  </si>
  <si>
    <t>ELETRODUTO RÍGIDO ROSCÁVEL, PVC, DN 50 MM (1 1/2") - FORNECIMENTO E INSTALAÇÃO. AF_12/2015</t>
  </si>
  <si>
    <t>74130/005</t>
  </si>
  <si>
    <t>ELETRODUTO FLEXÍVEL CORRUGADO, PVC, DN 32 MM (1"), PARA CIRCUITOS TERMINAIS, INSTALADO EM FORRO - FORNECIMENTO E INSTALAÇÃO. AF_12/2015</t>
  </si>
  <si>
    <t>SINAPI</t>
  </si>
  <si>
    <t>Descrição</t>
  </si>
  <si>
    <t>CABO DE COBRE FLEXÍVEL ISOLADO, 2,5 MM², ANTI-CHAMA 450/750 V, PARA CIRCUITOS TERMINAIS - FORNECIMENTO E INSTALAÇÃO. AF_12/2015</t>
  </si>
  <si>
    <t>CAIXA DE PASSAGEM 60X60X70 FUNDO BRITA COM TAMPA</t>
  </si>
  <si>
    <t>CABO DE COBRE FLEXÍVEL ISOLADO, 16 MM², ANTI-CHAMA 450/750 V, PARA DISTRIBUIÇÃO - FORNECIMENTO E INSTALAÇÃO. AF_12/2015</t>
  </si>
  <si>
    <t>EXECUÇÃO DE PASSEIO (CALÇADA) OU PISO DE CONCRETO COM CONCRETO MOLDADO IN LOCO, FEITO EM OBRA, ACABAMENTO CONVENCIONAL, ESPESSURA 10 CM, ARMADO. AF_07/2016</t>
  </si>
  <si>
    <t>DISJUNTOR TRIPOLAR TIPO DIN, CORRENTE NOMINAL DE 25A - FORNECIMENTO E INSTALAÇÃO. AF_04/2016</t>
  </si>
  <si>
    <t>Código</t>
  </si>
  <si>
    <t>CURVA 90 GRAUS PARA ELETRODUTO, PVC, ROSCÁVEL, DN 50 MM (1 1/2") - FORNECIMENTO E INSTALAÇÃO. AF_12/2015</t>
  </si>
  <si>
    <t>DISJUNTOR BIPOLAR TIPO DIN, CORRENTE NOMINAL DE 10A - FORNECIMENTO E INSTALAÇÃO. AF_04/2016</t>
  </si>
  <si>
    <t>93358</t>
  </si>
  <si>
    <t>UN</t>
  </si>
  <si>
    <t>ELETRODUTO FLEXÍVEL CORRUGADO, PVC, DN 25 MM (3/4"), PARA CIRCUITOS TERMINAIS, INSTALADO EM PAREDE - FORNECIMENTO E INSTALAÇÃO. AF_12/2015</t>
  </si>
  <si>
    <t>00001872</t>
  </si>
  <si>
    <t>00001873</t>
  </si>
  <si>
    <t>ELETRODUTO RÍGIDO ROSCÁVEL, PVC, DN 110 MM (4") - FORNECIMENTO E INSTALAÇÃO. AF_12/2015</t>
  </si>
  <si>
    <t>Caixa de equipotencialização 40x40x15, com barramento para neutro - Fornecimento</t>
  </si>
  <si>
    <t>Total</t>
  </si>
  <si>
    <t>00034641</t>
  </si>
  <si>
    <t>CONECTOR PARAFUSO FENDIDO SPLIT-BOLT - PARA CABO DE 16MM2 - FORNECIMENTO E INSTALACAO</t>
  </si>
  <si>
    <t>ORSE</t>
  </si>
  <si>
    <t>91926</t>
  </si>
  <si>
    <t>91928</t>
  </si>
  <si>
    <t>ELETRODUTO RÍGIDO ROSCÁVEL, PVC, DN 85 MM (3") - FORNECIMENTO E INSTALAÇÃO. AF_12/2015</t>
  </si>
  <si>
    <t>ELETRODUTO FLEXÍVEL CORRUGADO, PVC, DN 25 MM (3/4"), PARA CIRCUITOS TERMINAIS, INSTALADO EM FORRO - FORNECIMENTO E INSTALAÇÃO. AF_12/2015</t>
  </si>
  <si>
    <t>DISJUNTOR TERMOMAGNETICO TRIPOLAR PADRAO NEMA (AMERICANO) 60 A 100A 240V, FORNECIMENTO E INSTALACAO</t>
  </si>
  <si>
    <t>Quant.</t>
  </si>
  <si>
    <t>CAIXA INSPECAO EM CONCRETO PARA ATERRAMENTO E PARA RAIOS DIAMETRO = 300 MM</t>
  </si>
  <si>
    <t>HASTE DE ATERRAMENTO 3/4  PARA SPDA - FORNECIMENTO E INSTALAÇÃO. AF_12/2017</t>
  </si>
  <si>
    <t>CURVA 90 GRAUS PARA ELETRODUTO, PVC, ROSCÁVEL, DN 60 MM (2") - FORNECIMENTO E INSTALAÇÃO. AF_12/2015</t>
  </si>
  <si>
    <t>Valor Unit com BDI</t>
  </si>
  <si>
    <t>Item</t>
  </si>
  <si>
    <t>GRAMPO METALICO TIPO U PARA HASTE DE ATERRAMENTO DE ATE 3/4'', CONDUTOR DE 10 A 25 MM2</t>
  </si>
  <si>
    <t>CABO DE COBRE FLEXÍVEL ISOLADO, 10 MM², ANTI-CHAMA 450/750 V, PARA DISTRIBUIÇÃO - FORNECIMENTO E INSTALAÇÃO. AF_12/2015</t>
  </si>
  <si>
    <t>DEMOLIÇÃO DE ARGAMASSAS, DE FORMA MANUAL, SEM REAPROVEITAMENTO. AF_12/2017</t>
  </si>
  <si>
    <t>93008</t>
  </si>
  <si>
    <t>93009</t>
  </si>
  <si>
    <t>93011</t>
  </si>
  <si>
    <t>93012</t>
  </si>
  <si>
    <t>93018</t>
  </si>
  <si>
    <t>92979</t>
  </si>
  <si>
    <t>91834</t>
  </si>
  <si>
    <t>91836</t>
  </si>
  <si>
    <t>ELETRODUTO FLEXÍVEL CORRUGADO, PVC, DN 32 MM (1"), PARA CIRCUITOS TERMINAIS, INSTALADO EM PAREDE - FORNECIMENTO E INSTALAÇÃO. AF_12/2015</t>
  </si>
  <si>
    <t>92029</t>
  </si>
  <si>
    <t>93020</t>
  </si>
  <si>
    <t>92981</t>
  </si>
  <si>
    <t>92983</t>
  </si>
  <si>
    <t>93024</t>
  </si>
  <si>
    <t>92987</t>
  </si>
  <si>
    <t>00020111</t>
  </si>
  <si>
    <t>ESCAVAÇÃO MANUAL DE VALA COM PROFUNDIDADE MENOR OU IGUAL A 1,30 M. AF_03/2016</t>
  </si>
  <si>
    <t>REATERRO MANUAL APILOADO COM SOQUETE. AF_10/2017</t>
  </si>
  <si>
    <t>INTERRUPTOR PARALELO (1 MÓDULO) COM 1 TOMADA DE EMBUTIR 2P+T 10 A,  INCLUINDO SUPORTE E PLACA - FORNECIMENTO E INSTALAÇÃO. AF_12/2015</t>
  </si>
  <si>
    <t>74209/001</t>
  </si>
  <si>
    <t>3.1</t>
  </si>
  <si>
    <t>3.2</t>
  </si>
  <si>
    <t>3.3</t>
  </si>
  <si>
    <t>91854</t>
  </si>
  <si>
    <t>91856</t>
  </si>
  <si>
    <t>96986</t>
  </si>
  <si>
    <t>FITA ISOLANTE ADESIVA ANTICHAMA, USO ATE 750 V, EM ROLO DE 19 MM X 20 M</t>
  </si>
  <si>
    <t>94996</t>
  </si>
  <si>
    <t>APLICAÇÃO MANUAL DE PINTURA COM TINTA LÁTEX ACRÍLICA EM PAREDES, DUAS DEMÃOS. AF_06/2014</t>
  </si>
  <si>
    <t>96995</t>
  </si>
  <si>
    <t>CABO DE COBRE FLEXÍVEL ISOLADO, 4 MM², ANTI-CHAMA 450/750 V, PARA CIRCUITOS TERMINAIS - FORNECIMENTO E INSTALAÇÃO. AF_12/2015</t>
  </si>
  <si>
    <t xml:space="preserve">_______________________________________________________________
THIAGO GIANELLI LOPES
</t>
  </si>
  <si>
    <t>92867</t>
  </si>
  <si>
    <t>DISJUNTOR TRIPOLAR TIPO DIN, CORRENTE NOMINAL DE 40A - FORNECIMENTO E INSTALAÇÃO. AF_04/2016</t>
  </si>
  <si>
    <t>00000426</t>
  </si>
  <si>
    <t>CAIXA DE PASSAGEM OCTOGONAL 4 X4, EM ACO ESMALTADA, COM FUNDO MOVEL SIMPLES</t>
  </si>
  <si>
    <t>QUADRO DE DISTRIBUICAO DE ENERGIA EM CHAPA DE ACO GALVANIZADO, PARA 12 DISJUNTORES TERMOMAGNETICOS MONOPOLARES, COM BARRAMENTO TRIFASICO E NEUTRO - FORNECIMENTO E INSTALACAO</t>
  </si>
  <si>
    <t>INSTALAÇÕES ELÉTRICAS</t>
  </si>
  <si>
    <t>CABO DE COBRE FLEXÍVEL ISOLADO, 25 MM², ANTI-CHAMA 450/750 V, PARA DISTRIBUIÇÃO - FORNECIMENTO E INSTALAÇÃO. AF_12/2015</t>
  </si>
  <si>
    <t>2.1</t>
  </si>
  <si>
    <t>2.2</t>
  </si>
  <si>
    <t>2.3</t>
  </si>
  <si>
    <t>2.4</t>
  </si>
  <si>
    <t>2.5</t>
  </si>
  <si>
    <t>2.6</t>
  </si>
  <si>
    <t>2.7</t>
  </si>
  <si>
    <t>2.8</t>
  </si>
  <si>
    <t>DISJUNTOR BIPOLAR TIPO DIN, CORRENTE NOMINAL DE 16A - FORNECIMENTO E INSTALAÇÃO. AF_04/2016</t>
  </si>
  <si>
    <t>2.9</t>
  </si>
  <si>
    <t>CONECTOR DE PARAFUSO FENDIDO EM LIGA DE COBRE COM SEPARADOR DE CABOS PARA CABO 50 MM2 - FORNECIMENTO E INSTALACAO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</si>
  <si>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</si>
  <si>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</si>
  <si>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</si>
  <si>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</si>
  <si>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</si>
  <si>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</si>
  <si>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</si>
  <si>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</si>
  <si>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</si>
  <si>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</si>
  <si>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10423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</si>
  <si>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</si>
  <si>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</si>
  <si>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</si>
  <si>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</si>
  <si>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</si>
  <si>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</si>
  <si>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</si>
  <si>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</si>
  <si>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</si>
  <si>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</si>
  <si>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Valor Unit</t>
  </si>
  <si>
    <t>INSTALAÇÃO ELETRICA PARA CLIMATIZAÇÃO</t>
  </si>
  <si>
    <t>EMEF NOVO HORIZONTE -  AV. BELO HORIZONTE, Nº 2897 - NOVO HORIZONTE - PRIMAVERA DO LESTE</t>
  </si>
  <si>
    <t>CÁLCULO DE BDI DETALHADO</t>
  </si>
  <si>
    <t>Conforme Acórdão nº. 2622 de 25 de setembro de 2013 do T.C.U.</t>
  </si>
  <si>
    <t>Administração Central (AC)</t>
  </si>
  <si>
    <t>Riscos ®</t>
  </si>
  <si>
    <t>Seguro e Garantia (S)</t>
  </si>
  <si>
    <t>Despesas Financeiras ( DF )</t>
  </si>
  <si>
    <t>Lucro ( L )</t>
  </si>
  <si>
    <t>Impostos - Tributos ( I )</t>
  </si>
  <si>
    <t>COFINS</t>
  </si>
  <si>
    <t>PIS</t>
  </si>
  <si>
    <t>ISS</t>
  </si>
  <si>
    <t>CPRB</t>
  </si>
  <si>
    <t>Total =</t>
  </si>
  <si>
    <t>Onde:</t>
  </si>
  <si>
    <t>AC = taxa de Administração Central;</t>
  </si>
  <si>
    <t>S = taxa de seguros;</t>
  </si>
  <si>
    <t>R = taxa de riscos;</t>
  </si>
  <si>
    <t>G = taxa de garantias;</t>
  </si>
  <si>
    <t>DF = taxa das despesas financeiras;</t>
  </si>
  <si>
    <t>L = taxa de lucro;</t>
  </si>
  <si>
    <t>I = taxa de tributos/impostos (PIS, COFINS, ISSQN);</t>
  </si>
  <si>
    <t>CPRB = contribuição previdenciária sobre a receita bruta (incluir 4,5% a partir de 01/12/2015, lei 13.161/2015).</t>
  </si>
  <si>
    <t>PRIMAVERA DO LESTE 30 DE MAIO DE 2018</t>
  </si>
  <si>
    <t>1244,91 m²</t>
  </si>
  <si>
    <t>PLANILHA ORÇAMENTÁRIA</t>
  </si>
  <si>
    <t>OBRA:</t>
  </si>
  <si>
    <t>LOCAL:</t>
  </si>
  <si>
    <t>TABELA DE REFERENCIA (DESONERADA)</t>
  </si>
  <si>
    <t xml:space="preserve">SINAPI - 08/2018 - MT
ORSE - 07/2018 - SE
SICRO3 - 03/2018 </t>
  </si>
  <si>
    <t>BDI</t>
  </si>
  <si>
    <t>PROP.</t>
  </si>
  <si>
    <t>PREFEITURA DE PRIMAVERA DO LESTE</t>
  </si>
  <si>
    <t>ÁREAS:</t>
  </si>
  <si>
    <t>ITEM</t>
  </si>
  <si>
    <t>SERVIÇOS</t>
  </si>
  <si>
    <t>CRONOGRAMA FÍSICO - FINANCEIRO</t>
  </si>
  <si>
    <t>DIAS CONSECUTIVOS</t>
  </si>
  <si>
    <t>DISCRIMINAÇÃO</t>
  </si>
  <si>
    <t>TOTAL</t>
  </si>
  <si>
    <t>PESO</t>
  </si>
  <si>
    <t>45 dias</t>
  </si>
  <si>
    <t>ACUMULADO</t>
  </si>
  <si>
    <t>(R$)</t>
  </si>
  <si>
    <t>%</t>
  </si>
  <si>
    <t>VALOR</t>
  </si>
  <si>
    <t>1.0</t>
  </si>
  <si>
    <t>2.0</t>
  </si>
  <si>
    <t>3.0</t>
  </si>
  <si>
    <t xml:space="preserve"> FATURAMENTO SIMPLES (R$)</t>
  </si>
  <si>
    <t>ETAPAS</t>
  </si>
  <si>
    <t xml:space="preserve"> FATURAMENTO ACUMULADO (R$)</t>
  </si>
  <si>
    <t>ACUMULADAS</t>
  </si>
  <si>
    <t>CRONOGRAMA FISICO FINANCEIRO</t>
  </si>
  <si>
    <t xml:space="preserve">SERVIÇOS PRELIMANARES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</si>
</sst>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#,##0.00#####"/>
    <numFmt numFmtId="165" formatCode="\R\$\ #,##0.00"/>
    <numFmt numFmtId="166" formatCode="&quot;R$&quot;\ #,##0.00"/>
    <numFmt numFmtId="167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0"/>
      <name val="MS Sans Serif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2" fontId="11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Font="1"/>
    <xf numFmtId="0" fontId="4" fillId="0" borderId="0" xfId="0" applyFont="1" applyFill="1" applyBorder="1"/>
    <xf numFmtId="0" fontId="2" fillId="2" borderId="0" xfId="0" applyFont="1" applyFill="1" applyAlignment="1">
      <alignment horizontal="right" vertical="top" wrapText="1"/>
    </xf>
    <xf numFmtId="0" fontId="0" fillId="0" borderId="0" xfId="0"/>
    <xf numFmtId="0" fontId="2" fillId="2" borderId="0" xfId="0" applyFont="1" applyFill="1" applyAlignment="1">
      <alignment horizontal="right" vertical="top" wrapText="1"/>
    </xf>
    <xf numFmtId="0" fontId="3" fillId="0" borderId="0" xfId="0" applyFont="1"/>
    <xf numFmtId="0" fontId="7" fillId="2" borderId="1" xfId="0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vertical="top" wrapText="1"/>
    </xf>
    <xf numFmtId="164" fontId="8" fillId="4" borderId="1" xfId="0" applyNumberFormat="1" applyFont="1" applyFill="1" applyBorder="1" applyAlignment="1">
      <alignment horizontal="right" vertical="top" wrapText="1"/>
    </xf>
    <xf numFmtId="4" fontId="8" fillId="4" borderId="1" xfId="0" applyNumberFormat="1" applyFont="1" applyFill="1" applyBorder="1" applyAlignment="1">
      <alignment horizontal="right" vertical="top" wrapText="1"/>
    </xf>
    <xf numFmtId="166" fontId="8" fillId="4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2" fontId="9" fillId="0" borderId="17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0" fontId="0" fillId="0" borderId="1" xfId="0" applyNumberFormat="1" applyBorder="1" applyAlignment="1">
      <alignment vertical="center" wrapText="1"/>
    </xf>
    <xf numFmtId="49" fontId="12" fillId="0" borderId="24" xfId="3" applyNumberFormat="1" applyFont="1" applyFill="1" applyBorder="1" applyAlignment="1">
      <alignment vertical="center"/>
    </xf>
    <xf numFmtId="167" fontId="12" fillId="0" borderId="17" xfId="4" applyFont="1" applyFill="1" applyBorder="1" applyAlignment="1">
      <alignment horizontal="center" wrapText="1"/>
    </xf>
    <xf numFmtId="49" fontId="12" fillId="0" borderId="28" xfId="3" applyNumberFormat="1" applyFont="1" applyFill="1" applyBorder="1" applyAlignment="1">
      <alignment vertical="center"/>
    </xf>
    <xf numFmtId="167" fontId="12" fillId="0" borderId="31" xfId="4" applyFont="1" applyFill="1" applyBorder="1" applyAlignment="1">
      <alignment horizontal="center" vertical="top" wrapText="1"/>
    </xf>
    <xf numFmtId="167" fontId="12" fillId="0" borderId="29" xfId="4" applyFont="1" applyFill="1" applyBorder="1" applyAlignment="1">
      <alignment horizontal="center" vertical="top" wrapText="1"/>
    </xf>
    <xf numFmtId="4" fontId="12" fillId="0" borderId="32" xfId="3" applyNumberFormat="1" applyFont="1" applyFill="1" applyBorder="1" applyAlignment="1">
      <alignment horizontal="center" vertical="center"/>
    </xf>
    <xf numFmtId="4" fontId="12" fillId="0" borderId="33" xfId="3" applyNumberFormat="1" applyFont="1" applyFill="1" applyBorder="1" applyAlignment="1">
      <alignment horizontal="center" vertical="center"/>
    </xf>
    <xf numFmtId="4" fontId="12" fillId="0" borderId="34" xfId="3" applyNumberFormat="1" applyFont="1" applyFill="1" applyBorder="1" applyAlignment="1">
      <alignment horizontal="center" vertical="center"/>
    </xf>
    <xf numFmtId="49" fontId="12" fillId="0" borderId="35" xfId="3" applyNumberFormat="1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167" fontId="12" fillId="0" borderId="36" xfId="4" applyFont="1" applyFill="1" applyBorder="1" applyAlignment="1">
      <alignment horizontal="center" vertical="top" wrapText="1"/>
    </xf>
    <xf numFmtId="167" fontId="12" fillId="0" borderId="3" xfId="4" applyFont="1" applyFill="1" applyBorder="1" applyAlignment="1">
      <alignment horizontal="center" vertical="top" wrapText="1"/>
    </xf>
    <xf numFmtId="4" fontId="12" fillId="6" borderId="37" xfId="3" applyNumberFormat="1" applyFont="1" applyFill="1" applyBorder="1" applyAlignment="1">
      <alignment horizontal="center" vertical="center"/>
    </xf>
    <xf numFmtId="4" fontId="12" fillId="0" borderId="38" xfId="3" applyNumberFormat="1" applyFont="1" applyFill="1" applyBorder="1" applyAlignment="1">
      <alignment horizontal="center" vertical="center"/>
    </xf>
    <xf numFmtId="4" fontId="12" fillId="0" borderId="39" xfId="3" applyNumberFormat="1" applyFont="1" applyFill="1" applyBorder="1" applyAlignment="1">
      <alignment horizontal="center" vertical="center"/>
    </xf>
    <xf numFmtId="49" fontId="13" fillId="0" borderId="35" xfId="3" applyNumberFormat="1" applyFont="1" applyFill="1" applyBorder="1" applyAlignment="1">
      <alignment horizontal="center" vertical="center"/>
    </xf>
    <xf numFmtId="44" fontId="13" fillId="0" borderId="36" xfId="1" applyFont="1" applyFill="1" applyBorder="1" applyAlignment="1">
      <alignment vertical="center" wrapText="1"/>
    </xf>
    <xf numFmtId="10" fontId="13" fillId="0" borderId="3" xfId="2" applyNumberFormat="1" applyFont="1" applyFill="1" applyBorder="1" applyAlignment="1">
      <alignment horizontal="center" vertical="center" wrapText="1"/>
    </xf>
    <xf numFmtId="10" fontId="13" fillId="5" borderId="37" xfId="5" applyNumberFormat="1" applyFont="1" applyFill="1" applyBorder="1" applyAlignment="1">
      <alignment horizontal="center" vertical="center"/>
    </xf>
    <xf numFmtId="167" fontId="13" fillId="0" borderId="38" xfId="4" applyNumberFormat="1" applyFont="1" applyFill="1" applyBorder="1" applyAlignment="1">
      <alignment horizontal="right" vertical="center"/>
    </xf>
    <xf numFmtId="167" fontId="13" fillId="0" borderId="39" xfId="4" applyNumberFormat="1" applyFont="1" applyFill="1" applyBorder="1" applyAlignment="1">
      <alignment horizontal="right" vertical="center"/>
    </xf>
    <xf numFmtId="10" fontId="13" fillId="0" borderId="3" xfId="1" applyNumberFormat="1" applyFont="1" applyFill="1" applyBorder="1" applyAlignment="1">
      <alignment horizontal="center" vertical="center" wrapText="1"/>
    </xf>
    <xf numFmtId="167" fontId="13" fillId="0" borderId="17" xfId="3" applyNumberFormat="1" applyFont="1" applyFill="1" applyBorder="1" applyAlignment="1">
      <alignment vertical="center" wrapText="1"/>
    </xf>
    <xf numFmtId="10" fontId="13" fillId="0" borderId="25" xfId="3" applyNumberFormat="1" applyFont="1" applyFill="1" applyBorder="1" applyAlignment="1">
      <alignment horizontal="center" vertical="center" wrapText="1"/>
    </xf>
    <xf numFmtId="10" fontId="13" fillId="0" borderId="42" xfId="6" applyNumberFormat="1" applyFont="1" applyFill="1" applyBorder="1" applyAlignment="1">
      <alignment horizontal="center" vertical="center"/>
    </xf>
    <xf numFmtId="167" fontId="13" fillId="0" borderId="43" xfId="4" applyFont="1" applyFill="1" applyBorder="1" applyAlignment="1">
      <alignment vertical="center"/>
    </xf>
    <xf numFmtId="44" fontId="13" fillId="0" borderId="31" xfId="1" applyFont="1" applyFill="1" applyBorder="1" applyAlignment="1">
      <alignment vertical="center" wrapText="1"/>
    </xf>
    <xf numFmtId="10" fontId="13" fillId="0" borderId="29" xfId="1" applyNumberFormat="1" applyFont="1" applyFill="1" applyBorder="1" applyAlignment="1">
      <alignment horizontal="center" vertical="center" wrapText="1"/>
    </xf>
    <xf numFmtId="10" fontId="13" fillId="0" borderId="47" xfId="6" applyNumberFormat="1" applyFont="1" applyFill="1" applyBorder="1" applyAlignment="1">
      <alignment horizontal="center" vertical="center"/>
    </xf>
    <xf numFmtId="167" fontId="13" fillId="0" borderId="48" xfId="4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right" vertical="top" wrapText="1"/>
    </xf>
    <xf numFmtId="165" fontId="5" fillId="2" borderId="7" xfId="0" applyNumberFormat="1" applyFont="1" applyFill="1" applyBorder="1" applyAlignment="1">
      <alignment horizontal="right" vertical="top" wrapText="1"/>
    </xf>
    <xf numFmtId="165" fontId="5" fillId="2" borderId="8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center" vertical="top" wrapText="1"/>
    </xf>
    <xf numFmtId="0" fontId="5" fillId="2" borderId="6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right" vertical="top" wrapText="1"/>
    </xf>
    <xf numFmtId="0" fontId="5" fillId="2" borderId="8" xfId="0" applyFont="1" applyFill="1" applyBorder="1" applyAlignment="1">
      <alignment horizontal="right" vertical="top" wrapText="1"/>
    </xf>
    <xf numFmtId="40" fontId="13" fillId="0" borderId="3" xfId="3" applyNumberFormat="1" applyFont="1" applyFill="1" applyBorder="1" applyAlignment="1">
      <alignment horizontal="left" vertical="center" wrapText="1"/>
    </xf>
    <xf numFmtId="0" fontId="13" fillId="0" borderId="4" xfId="3" applyFont="1" applyFill="1" applyBorder="1" applyAlignment="1">
      <alignment horizontal="left" vertical="center" wrapText="1"/>
    </xf>
    <xf numFmtId="44" fontId="13" fillId="0" borderId="44" xfId="1" applyFont="1" applyFill="1" applyBorder="1" applyAlignment="1">
      <alignment horizontal="center" vertical="center"/>
    </xf>
    <xf numFmtId="44" fontId="13" fillId="0" borderId="49" xfId="1" applyFont="1" applyFill="1" applyBorder="1" applyAlignment="1">
      <alignment horizontal="center" vertical="center"/>
    </xf>
    <xf numFmtId="0" fontId="15" fillId="0" borderId="46" xfId="0" applyFont="1" applyBorder="1" applyAlignment="1">
      <alignment horizontal="center"/>
    </xf>
    <xf numFmtId="0" fontId="12" fillId="0" borderId="25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0" fontId="12" fillId="0" borderId="29" xfId="3" applyFont="1" applyFill="1" applyBorder="1" applyAlignment="1">
      <alignment horizontal="center" vertical="center" wrapText="1"/>
    </xf>
    <xf numFmtId="0" fontId="12" fillId="0" borderId="30" xfId="3" applyFont="1" applyFill="1" applyBorder="1" applyAlignment="1">
      <alignment horizontal="center" vertical="center" wrapText="1"/>
    </xf>
    <xf numFmtId="49" fontId="12" fillId="0" borderId="10" xfId="3" applyNumberFormat="1" applyFont="1" applyFill="1" applyBorder="1" applyAlignment="1">
      <alignment horizontal="center" vertical="center"/>
    </xf>
    <xf numFmtId="49" fontId="12" fillId="0" borderId="12" xfId="3" applyNumberFormat="1" applyFont="1" applyFill="1" applyBorder="1" applyAlignment="1">
      <alignment horizontal="center" vertical="center"/>
    </xf>
    <xf numFmtId="49" fontId="12" fillId="0" borderId="27" xfId="3" applyNumberFormat="1" applyFont="1" applyFill="1" applyBorder="1" applyAlignment="1">
      <alignment horizontal="center" vertical="center"/>
    </xf>
    <xf numFmtId="40" fontId="13" fillId="0" borderId="4" xfId="3" applyNumberFormat="1" applyFont="1" applyFill="1" applyBorder="1" applyAlignment="1">
      <alignment horizontal="left" vertical="center" wrapText="1"/>
    </xf>
    <xf numFmtId="49" fontId="13" fillId="0" borderId="40" xfId="3" applyNumberFormat="1" applyFont="1" applyFill="1" applyBorder="1" applyAlignment="1">
      <alignment vertical="center"/>
    </xf>
    <xf numFmtId="49" fontId="13" fillId="0" borderId="41" xfId="3" applyNumberFormat="1" applyFont="1" applyFill="1" applyBorder="1" applyAlignment="1">
      <alignment vertical="center"/>
    </xf>
    <xf numFmtId="49" fontId="13" fillId="0" borderId="26" xfId="3" applyNumberFormat="1" applyFont="1" applyFill="1" applyBorder="1" applyAlignment="1">
      <alignment vertical="center"/>
    </xf>
    <xf numFmtId="49" fontId="13" fillId="0" borderId="45" xfId="3" applyNumberFormat="1" applyFont="1" applyFill="1" applyBorder="1" applyAlignment="1">
      <alignment horizontal="left" vertical="center"/>
    </xf>
    <xf numFmtId="49" fontId="13" fillId="0" borderId="46" xfId="3" applyNumberFormat="1" applyFont="1" applyFill="1" applyBorder="1" applyAlignment="1">
      <alignment horizontal="left" vertical="center"/>
    </xf>
    <xf numFmtId="49" fontId="13" fillId="0" borderId="30" xfId="3" applyNumberFormat="1" applyFont="1" applyFill="1" applyBorder="1" applyAlignment="1">
      <alignment horizontal="left" vertical="center"/>
    </xf>
    <xf numFmtId="49" fontId="12" fillId="0" borderId="18" xfId="3" applyNumberFormat="1" applyFont="1" applyFill="1" applyBorder="1" applyAlignment="1">
      <alignment horizontal="center" vertical="center"/>
    </xf>
    <xf numFmtId="49" fontId="12" fillId="0" borderId="24" xfId="3" applyNumberFormat="1" applyFont="1" applyFill="1" applyBorder="1" applyAlignment="1">
      <alignment horizontal="center" vertical="center"/>
    </xf>
    <xf numFmtId="0" fontId="12" fillId="0" borderId="19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12" fillId="0" borderId="21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4" fontId="12" fillId="5" borderId="19" xfId="3" applyNumberFormat="1" applyFont="1" applyFill="1" applyBorder="1" applyAlignment="1">
      <alignment horizontal="center" vertical="center"/>
    </xf>
    <xf numFmtId="4" fontId="12" fillId="5" borderId="20" xfId="3" applyNumberFormat="1" applyFont="1" applyFill="1" applyBorder="1" applyAlignment="1">
      <alignment horizontal="center" vertical="center"/>
    </xf>
    <xf numFmtId="4" fontId="12" fillId="5" borderId="22" xfId="3" applyNumberFormat="1" applyFont="1" applyFill="1" applyBorder="1" applyAlignment="1">
      <alignment horizontal="center" vertical="center"/>
    </xf>
    <xf numFmtId="4" fontId="12" fillId="5" borderId="23" xfId="3" applyNumberFormat="1" applyFont="1" applyFill="1" applyBorder="1" applyAlignment="1">
      <alignment horizontal="center" vertical="center"/>
    </xf>
    <xf numFmtId="4" fontId="12" fillId="0" borderId="19" xfId="3" applyNumberFormat="1" applyFont="1" applyFill="1" applyBorder="1" applyAlignment="1">
      <alignment horizontal="center" vertical="center"/>
    </xf>
    <xf numFmtId="4" fontId="12" fillId="0" borderId="20" xfId="3" applyNumberFormat="1" applyFont="1" applyFill="1" applyBorder="1" applyAlignment="1">
      <alignment horizontal="center" vertical="center"/>
    </xf>
    <xf numFmtId="4" fontId="12" fillId="0" borderId="22" xfId="3" applyNumberFormat="1" applyFont="1" applyFill="1" applyBorder="1" applyAlignment="1">
      <alignment horizontal="center" vertical="center"/>
    </xf>
    <xf numFmtId="4" fontId="12" fillId="0" borderId="23" xfId="3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10" fontId="5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0" fontId="4" fillId="0" borderId="6" xfId="0" applyNumberFormat="1" applyFont="1" applyBorder="1" applyAlignment="1">
      <alignment horizontal="left" vertical="center"/>
    </xf>
    <xf numFmtId="10" fontId="4" fillId="0" borderId="7" xfId="0" applyNumberFormat="1" applyFont="1" applyBorder="1" applyAlignment="1">
      <alignment horizontal="left" vertical="center"/>
    </xf>
    <xf numFmtId="10" fontId="4" fillId="0" borderId="8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left"/>
    </xf>
    <xf numFmtId="10" fontId="4" fillId="0" borderId="5" xfId="0" applyNumberFormat="1" applyFont="1" applyBorder="1" applyAlignment="1">
      <alignment horizontal="center"/>
    </xf>
  </cellXfs>
  <cellStyles count="7">
    <cellStyle name="Moeda" xfId="1" builtinId="4"/>
    <cellStyle name="Normal" xfId="0" builtinId="0"/>
    <cellStyle name="Normal_PL. TRABALHO NOVA SAPEZAL-BR 364-2004 - (PREF.)" xfId="3"/>
    <cellStyle name="Porcentagem" xfId="2" builtinId="5"/>
    <cellStyle name="Porcentagem 2" xfId="5"/>
    <cellStyle name="Separador de milhares_PL. TRABALHO NOVA SAPEZAL-BR 364-2004 - (PREF.)" xfId="4"/>
    <cellStyle name="Separador de milhares_Proposta-Prodeagro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53625</xdr:colOff>
      <xdr:row>20</xdr:row>
      <xdr:rowOff>50799</xdr:rowOff>
    </xdr:from>
    <xdr:ext cx="4175475" cy="6254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/>
            <xdr:cNvSpPr txBox="1"/>
          </xdr:nvSpPr>
          <xdr:spPr>
            <a:xfrm>
              <a:off x="1272825" y="5441949"/>
              <a:ext cx="4175475" cy="625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t-BR" sz="2000" i="0">
                  <a:latin typeface="Times New Roman" pitchFamily="18" charset="0"/>
                  <a:cs typeface="Times New Roman" pitchFamily="18" charset="0"/>
                </a:rPr>
                <a:t>BDI</a:t>
              </a:r>
              <a:r>
                <a:rPr lang="pt-BR" sz="2000" i="0" baseline="0">
                  <a:latin typeface="Times New Roman" pitchFamily="18" charset="0"/>
                  <a:cs typeface="Times New Roman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pt-BR" sz="2000" i="1">
                      <a:latin typeface="Cambria Math"/>
                    </a:rPr>
                    <m:t>=</m:t>
                  </m:r>
                  <m:f>
                    <m:fPr>
                      <m:ctrlPr>
                        <a:rPr lang="pt-BR" sz="2000" i="1">
                          <a:latin typeface="Cambria Math"/>
                        </a:rPr>
                      </m:ctrlPr>
                    </m:fPr>
                    <m:num>
                      <m:d>
                        <m:dPr>
                          <m:ctrlPr>
                            <a:rPr lang="pt-BR" sz="2000" b="0" i="1">
                              <a:latin typeface="Cambria Math"/>
                            </a:rPr>
                          </m:ctrlPr>
                        </m:dPr>
                        <m:e>
                          <m:r>
                            <a:rPr lang="pt-BR" sz="2000" b="0" i="1">
                              <a:latin typeface="Cambria Math"/>
                            </a:rPr>
                            <m:t>1+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𝐴𝐶</m:t>
                          </m:r>
                          <m:r>
                            <a:rPr lang="pt-BR" sz="2000" b="0" i="1">
                              <a:latin typeface="Cambria Math"/>
                            </a:rPr>
                            <m:t>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𝑆</m:t>
                          </m:r>
                          <m:r>
                            <a:rPr lang="pt-BR" sz="2000" b="0" i="1">
                              <a:latin typeface="Cambria Math"/>
                            </a:rPr>
                            <m:t>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𝑅</m:t>
                          </m:r>
                          <m:r>
                            <a:rPr lang="pt-BR" sz="2000" b="0" i="1">
                              <a:latin typeface="Cambria Math"/>
                            </a:rPr>
                            <m:t>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𝐺</m:t>
                          </m:r>
                        </m:e>
                      </m:d>
                      <m:r>
                        <a:rPr lang="pt-BR" sz="2000" b="0" i="1">
                          <a:latin typeface="Cambria Math"/>
                        </a:rPr>
                        <m:t>∗ </m:t>
                      </m:r>
                      <m:d>
                        <m:dPr>
                          <m:ctrlPr>
                            <a:rPr lang="pt-BR" sz="2000" i="1">
                              <a:latin typeface="Cambria Math"/>
                            </a:rPr>
                          </m:ctrlPr>
                        </m:dPr>
                        <m:e>
                          <m:r>
                            <a:rPr lang="pt-BR" sz="2000" b="0" i="1">
                              <a:latin typeface="Cambria Math"/>
                            </a:rPr>
                            <m:t>1+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𝐷𝐹</m:t>
                          </m:r>
                        </m:e>
                      </m:d>
                      <m:r>
                        <a:rPr lang="pt-BR" sz="2000" b="0" i="1">
                          <a:latin typeface="Cambria Math"/>
                        </a:rPr>
                        <m:t> ∗(1+</m:t>
                      </m:r>
                      <m:r>
                        <a:rPr lang="pt-BR" sz="2000" b="0" i="1">
                          <a:latin typeface="Cambria Math"/>
                        </a:rPr>
                        <m:t>𝐿</m:t>
                      </m:r>
                      <m:r>
                        <a:rPr lang="pt-BR" sz="2000" b="0" i="1">
                          <a:latin typeface="Cambria Math"/>
                        </a:rPr>
                        <m:t>)</m:t>
                      </m:r>
                    </m:num>
                    <m:den>
                      <m:r>
                        <a:rPr lang="pt-BR" sz="2000" b="0" i="1">
                          <a:latin typeface="Cambria Math"/>
                        </a:rPr>
                        <m:t>(1 −</m:t>
                      </m:r>
                      <m:r>
                        <a:rPr lang="pt-BR" sz="2000" b="0" i="1">
                          <a:latin typeface="Cambria Math"/>
                        </a:rPr>
                        <m:t>𝐼</m:t>
                      </m:r>
                      <m:r>
                        <a:rPr lang="pt-BR" sz="2000" b="0" i="1">
                          <a:latin typeface="Cambria Math"/>
                        </a:rPr>
                        <m:t>)</m:t>
                      </m:r>
                    </m:den>
                  </m:f>
                  <m:r>
                    <a:rPr lang="pt-BR" sz="2000" b="0" i="1">
                      <a:latin typeface="Cambria Math"/>
                    </a:rPr>
                    <m:t>−1</m:t>
                  </m:r>
                </m:oMath>
              </a14:m>
              <a:endParaRPr lang="pt-BR" sz="2000">
                <a:latin typeface="Times New Roman" pitchFamily="18" charset="0"/>
                <a:cs typeface="Times New Roman" pitchFamily="18" charset="0"/>
              </a:endParaRPr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1272825" y="5441949"/>
              <a:ext cx="4175475" cy="625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t-BR" sz="2000" i="0">
                  <a:latin typeface="Times New Roman" pitchFamily="18" charset="0"/>
                  <a:cs typeface="Times New Roman" pitchFamily="18" charset="0"/>
                </a:rPr>
                <a:t>BDI</a:t>
              </a:r>
              <a:r>
                <a:rPr lang="pt-BR" sz="2000" i="0" baseline="0">
                  <a:latin typeface="Times New Roman" pitchFamily="18" charset="0"/>
                  <a:cs typeface="Times New Roman" pitchFamily="18" charset="0"/>
                </a:rPr>
                <a:t> </a:t>
              </a:r>
              <a:r>
                <a:rPr lang="pt-BR" sz="2000" i="0">
                  <a:latin typeface="Cambria Math"/>
                </a:rPr>
                <a:t>=(</a:t>
              </a:r>
              <a:r>
                <a:rPr lang="pt-BR" sz="2000" b="0" i="0">
                  <a:latin typeface="Cambria Math"/>
                </a:rPr>
                <a:t>(1+𝐴𝐶+𝑆+𝑅+𝐺)∗ (1+𝐷𝐹)  ∗(1+𝐿))/((1 −𝐼))−1</a:t>
              </a:r>
              <a:endParaRPr lang="pt-BR" sz="2000">
                <a:latin typeface="Times New Roman" pitchFamily="18" charset="0"/>
                <a:cs typeface="Times New Roman" pitchFamily="18" charset="0"/>
              </a:endParaRP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is/Downloads/projetos%20or&#231;amento/PLANILHA%20OR&#199;AMENTARIA%20COMPLE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is/Desktop/ELETRICO%20%20CLIMATIZA&#199;&#195;O%20ESCOLAS%20PLANILHA%20ATUALIZADA/MAURO%20WEIS/ESCOLA%20MAURO%20WEIS%20-%20Or&#231;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BDI"/>
      <sheetName val="COMPOSIÇÃO1"/>
      <sheetName val="COMPOSIÇÃO2"/>
      <sheetName val="COMPOSIÇÃO3"/>
      <sheetName val="COMPOSIÇÃO4"/>
      <sheetName val="COMPOSIÇÃO6"/>
      <sheetName val="COMPOSIÇÃO7"/>
      <sheetName val="COMPOSIÇÃO8"/>
      <sheetName val="COMPOSIÇÃO9"/>
      <sheetName val="COMPOSIÇÃO 10"/>
      <sheetName val="COMPOSIÇÃO11"/>
      <sheetName val="COMPOSIÇÃO12"/>
      <sheetName val="COMPOSIÇÃO13"/>
      <sheetName val="COMPOSIÇÃO14"/>
      <sheetName val="COTAÇÃO MERCADO"/>
    </sheetNames>
    <sheetDataSet>
      <sheetData sheetId="0" refreshError="1"/>
      <sheetData sheetId="1" refreshError="1">
        <row r="21">
          <cell r="C21">
            <v>0.27730560614357258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RONOGRAMA"/>
      <sheetName val="BDI"/>
      <sheetName val="COMPOSIÇÃO"/>
      <sheetName val="CALCULO"/>
    </sheetNames>
    <sheetDataSet>
      <sheetData sheetId="0"/>
      <sheetData sheetId="1"/>
      <sheetData sheetId="2">
        <row r="20">
          <cell r="C20">
            <v>0.27730560614357258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57"/>
  <sheetViews>
    <sheetView topLeftCell="A49" zoomScaleNormal="100" workbookViewId="0">
      <selection activeCell="D51" sqref="D51"/>
    </sheetView>
  </sheetViews>
  <sheetFormatPr defaultRowHeight="15" x14ac:dyDescent="0.25"/>
  <cols>
    <col min="1" max="1" width="9.7109375" customWidth="1"/>
    <col min="2" max="2" width="11.7109375" customWidth="1"/>
    <col min="3" max="3" width="9.7109375" customWidth="1"/>
    <col min="4" max="4" width="58.5703125" customWidth="1"/>
    <col min="5" max="5" width="5.85546875" customWidth="1"/>
    <col min="6" max="8" width="13.7109375" customWidth="1"/>
    <col min="9" max="9" width="15.5703125" customWidth="1"/>
  </cols>
  <sheetData>
    <row r="1" spans="1:20" s="6" customFormat="1" ht="15.75" x14ac:dyDescent="0.25">
      <c r="A1" s="25" t="s">
        <v>183</v>
      </c>
      <c r="B1" s="69" t="s">
        <v>156</v>
      </c>
      <c r="C1" s="69"/>
      <c r="D1" s="69"/>
      <c r="E1" s="69"/>
      <c r="F1" s="69"/>
      <c r="G1" s="69"/>
      <c r="H1" s="69"/>
      <c r="I1" s="69"/>
    </row>
    <row r="2" spans="1:20" s="6" customFormat="1" ht="32.25" customHeight="1" x14ac:dyDescent="0.25">
      <c r="A2" s="26" t="s">
        <v>184</v>
      </c>
      <c r="B2" s="61" t="s">
        <v>157</v>
      </c>
      <c r="C2" s="62"/>
      <c r="D2" s="63"/>
      <c r="E2" s="64" t="s">
        <v>185</v>
      </c>
      <c r="F2" s="64"/>
      <c r="G2" s="64" t="s">
        <v>186</v>
      </c>
      <c r="H2" s="64"/>
      <c r="I2" s="64" t="s">
        <v>187</v>
      </c>
    </row>
    <row r="3" spans="1:20" s="6" customFormat="1" x14ac:dyDescent="0.25">
      <c r="A3" s="26" t="s">
        <v>188</v>
      </c>
      <c r="B3" s="66" t="s">
        <v>189</v>
      </c>
      <c r="C3" s="66"/>
      <c r="D3" s="66"/>
      <c r="E3" s="64"/>
      <c r="F3" s="64"/>
      <c r="G3" s="64"/>
      <c r="H3" s="64"/>
      <c r="I3" s="64"/>
    </row>
    <row r="4" spans="1:20" s="6" customFormat="1" x14ac:dyDescent="0.25">
      <c r="A4" s="27" t="s">
        <v>190</v>
      </c>
      <c r="B4" s="67" t="s">
        <v>181</v>
      </c>
      <c r="C4" s="67"/>
      <c r="D4" s="67"/>
      <c r="E4" s="65"/>
      <c r="F4" s="65"/>
      <c r="G4" s="64"/>
      <c r="H4" s="64"/>
      <c r="I4" s="28">
        <f>[1]BDI!C21</f>
        <v>0.27730560614357258</v>
      </c>
    </row>
    <row r="5" spans="1:20" s="6" customFormat="1" ht="30" customHeight="1" x14ac:dyDescent="0.25">
      <c r="A5" s="70" t="s">
        <v>182</v>
      </c>
      <c r="B5" s="70"/>
      <c r="C5" s="70"/>
      <c r="D5" s="70"/>
      <c r="E5" s="70"/>
      <c r="F5" s="70"/>
      <c r="G5" s="70"/>
      <c r="H5" s="70"/>
      <c r="I5" s="70"/>
    </row>
    <row r="6" spans="1:20" s="6" customFormat="1" ht="28.5" customHeight="1" x14ac:dyDescent="0.25">
      <c r="A6" s="68" t="s">
        <v>80</v>
      </c>
      <c r="B6" s="68" t="s">
        <v>56</v>
      </c>
      <c r="C6" s="68" t="s">
        <v>35</v>
      </c>
      <c r="D6" s="68" t="s">
        <v>50</v>
      </c>
      <c r="E6" s="68" t="s">
        <v>44</v>
      </c>
      <c r="F6" s="68" t="s">
        <v>75</v>
      </c>
      <c r="G6" s="68" t="s">
        <v>155</v>
      </c>
      <c r="H6" s="9" t="s">
        <v>79</v>
      </c>
      <c r="I6" s="68" t="s">
        <v>66</v>
      </c>
    </row>
    <row r="7" spans="1:20" s="1" customFormat="1" ht="29.25" customHeight="1" x14ac:dyDescent="0.2">
      <c r="A7" s="68"/>
      <c r="B7" s="68"/>
      <c r="C7" s="68"/>
      <c r="D7" s="68"/>
      <c r="E7" s="68"/>
      <c r="F7" s="68"/>
      <c r="G7" s="68"/>
      <c r="H7" s="10">
        <f>[2]BDI!C20</f>
        <v>0.27730560614357258</v>
      </c>
      <c r="I7" s="68"/>
    </row>
    <row r="8" spans="1:20" s="8" customFormat="1" ht="15" customHeight="1" x14ac:dyDescent="0.2">
      <c r="A8" s="11" t="s">
        <v>16</v>
      </c>
      <c r="B8" s="12"/>
      <c r="C8" s="12"/>
      <c r="D8" s="12" t="s">
        <v>45</v>
      </c>
      <c r="E8" s="12"/>
      <c r="F8" s="13"/>
      <c r="G8" s="14"/>
      <c r="H8" s="14"/>
      <c r="I8" s="15">
        <f>SUM(I9:I12)</f>
        <v>10814.09</v>
      </c>
    </row>
    <row r="9" spans="1:20" s="8" customFormat="1" ht="33" customHeight="1" x14ac:dyDescent="0.2">
      <c r="A9" s="16" t="s">
        <v>12</v>
      </c>
      <c r="B9" s="17" t="s">
        <v>103</v>
      </c>
      <c r="C9" s="17" t="s">
        <v>49</v>
      </c>
      <c r="D9" s="18" t="s">
        <v>20</v>
      </c>
      <c r="E9" s="17" t="s">
        <v>40</v>
      </c>
      <c r="F9" s="19">
        <v>1</v>
      </c>
      <c r="G9" s="20">
        <v>316.88</v>
      </c>
      <c r="H9" s="20">
        <f>G9+(G9*H7)</f>
        <v>404.75260047477525</v>
      </c>
      <c r="I9" s="20">
        <f>TRUNC(F9*H9,2)</f>
        <v>404.75</v>
      </c>
    </row>
    <row r="10" spans="1:20" s="8" customFormat="1" ht="36.75" customHeight="1" x14ac:dyDescent="0.2">
      <c r="A10" s="16" t="s">
        <v>13</v>
      </c>
      <c r="B10" s="17" t="s">
        <v>59</v>
      </c>
      <c r="C10" s="17" t="s">
        <v>49</v>
      </c>
      <c r="D10" s="18" t="s">
        <v>100</v>
      </c>
      <c r="E10" s="17" t="s">
        <v>41</v>
      </c>
      <c r="F10" s="19">
        <v>89.76</v>
      </c>
      <c r="G10" s="20">
        <v>56.13</v>
      </c>
      <c r="H10" s="20">
        <f>G10+(G10*H7)</f>
        <v>71.695163672838731</v>
      </c>
      <c r="I10" s="20">
        <f>TRUNC(F10*H10,2)</f>
        <v>6435.35</v>
      </c>
    </row>
    <row r="11" spans="1:20" s="8" customFormat="1" ht="36" customHeight="1" x14ac:dyDescent="0.2">
      <c r="A11" s="16" t="s">
        <v>14</v>
      </c>
      <c r="B11" s="17" t="s">
        <v>113</v>
      </c>
      <c r="C11" s="17" t="s">
        <v>49</v>
      </c>
      <c r="D11" s="18" t="s">
        <v>101</v>
      </c>
      <c r="E11" s="17" t="s">
        <v>41</v>
      </c>
      <c r="F11" s="19">
        <v>89.2</v>
      </c>
      <c r="G11" s="20">
        <v>34.03</v>
      </c>
      <c r="H11" s="20">
        <f>G11+(G11*H7)</f>
        <v>43.466709777065773</v>
      </c>
      <c r="I11" s="20">
        <f>TRUNC(F11*H11,2)</f>
        <v>3877.23</v>
      </c>
    </row>
    <row r="12" spans="1:20" s="8" customFormat="1" ht="33.75" customHeight="1" x14ac:dyDescent="0.25">
      <c r="A12" s="16" t="s">
        <v>15</v>
      </c>
      <c r="B12" s="17" t="s">
        <v>17</v>
      </c>
      <c r="C12" s="17" t="s">
        <v>49</v>
      </c>
      <c r="D12" s="18" t="s">
        <v>83</v>
      </c>
      <c r="E12" s="17" t="s">
        <v>40</v>
      </c>
      <c r="F12" s="19">
        <v>35.4</v>
      </c>
      <c r="G12" s="20">
        <v>2.14</v>
      </c>
      <c r="H12" s="20">
        <f>G12+(G12*H7)</f>
        <v>2.7334339971472454</v>
      </c>
      <c r="I12" s="20">
        <f>TRUNC(F12*H12,2)</f>
        <v>96.76</v>
      </c>
      <c r="M12" s="60"/>
      <c r="N12" s="60"/>
      <c r="O12" s="60"/>
      <c r="P12" s="60"/>
      <c r="Q12" s="60"/>
      <c r="R12" s="60"/>
      <c r="S12" s="60"/>
      <c r="T12" s="60"/>
    </row>
    <row r="13" spans="1:20" s="8" customFormat="1" ht="15" customHeight="1" x14ac:dyDescent="0.2">
      <c r="A13" s="11" t="s">
        <v>18</v>
      </c>
      <c r="B13" s="12"/>
      <c r="C13" s="12"/>
      <c r="D13" s="12" t="s">
        <v>121</v>
      </c>
      <c r="E13" s="12"/>
      <c r="F13" s="13"/>
      <c r="G13" s="14"/>
      <c r="H13" s="14"/>
      <c r="I13" s="15">
        <f>SUM(I14:I50)</f>
        <v>52612.549999999996</v>
      </c>
    </row>
    <row r="14" spans="1:20" s="8" customFormat="1" ht="40.5" customHeight="1" x14ac:dyDescent="0.25">
      <c r="A14" s="16" t="s">
        <v>123</v>
      </c>
      <c r="B14" s="17" t="s">
        <v>107</v>
      </c>
      <c r="C14" s="17" t="s">
        <v>49</v>
      </c>
      <c r="D14" s="18" t="s">
        <v>61</v>
      </c>
      <c r="E14" s="17" t="s">
        <v>25</v>
      </c>
      <c r="F14" s="19">
        <v>18.399999999999999</v>
      </c>
      <c r="G14" s="20">
        <v>5.77</v>
      </c>
      <c r="H14" s="20">
        <f>G14+(G14*H7)</f>
        <v>7.3700533474484136</v>
      </c>
      <c r="I14" s="20">
        <f>TRUNC(F14*H14,2)</f>
        <v>135.6</v>
      </c>
      <c r="M14" s="60"/>
      <c r="N14" s="60"/>
      <c r="O14" s="60"/>
      <c r="P14" s="60"/>
      <c r="Q14" s="60"/>
      <c r="R14" s="60"/>
      <c r="S14" s="60"/>
      <c r="T14" s="60"/>
    </row>
    <row r="15" spans="1:20" s="8" customFormat="1" ht="43.5" customHeight="1" x14ac:dyDescent="0.2">
      <c r="A15" s="16" t="s">
        <v>124</v>
      </c>
      <c r="B15" s="17" t="s">
        <v>108</v>
      </c>
      <c r="C15" s="17" t="s">
        <v>49</v>
      </c>
      <c r="D15" s="18" t="s">
        <v>92</v>
      </c>
      <c r="E15" s="17" t="s">
        <v>25</v>
      </c>
      <c r="F15" s="19">
        <v>70.150000000000006</v>
      </c>
      <c r="G15" s="20">
        <v>7.25</v>
      </c>
      <c r="H15" s="20">
        <f>G15+(G15*H7)</f>
        <v>9.2604656445409006</v>
      </c>
      <c r="I15" s="20">
        <f t="shared" ref="I15:I50" si="0">TRUNC(F15*H15,2)</f>
        <v>649.62</v>
      </c>
    </row>
    <row r="16" spans="1:20" s="8" customFormat="1" ht="43.5" customHeight="1" x14ac:dyDescent="0.2">
      <c r="A16" s="16" t="s">
        <v>125</v>
      </c>
      <c r="B16" s="17" t="s">
        <v>90</v>
      </c>
      <c r="C16" s="17" t="s">
        <v>49</v>
      </c>
      <c r="D16" s="18" t="s">
        <v>73</v>
      </c>
      <c r="E16" s="17" t="s">
        <v>25</v>
      </c>
      <c r="F16" s="19">
        <v>49.45</v>
      </c>
      <c r="G16" s="20">
        <v>5.54</v>
      </c>
      <c r="H16" s="20">
        <f>G16+(G16*H7)</f>
        <v>7.0762730580353921</v>
      </c>
      <c r="I16" s="20">
        <f t="shared" si="0"/>
        <v>349.92</v>
      </c>
    </row>
    <row r="17" spans="1:9" s="8" customFormat="1" ht="43.5" customHeight="1" x14ac:dyDescent="0.2">
      <c r="A17" s="16" t="s">
        <v>126</v>
      </c>
      <c r="B17" s="17" t="s">
        <v>91</v>
      </c>
      <c r="C17" s="17" t="s">
        <v>49</v>
      </c>
      <c r="D17" s="18" t="s">
        <v>48</v>
      </c>
      <c r="E17" s="17" t="s">
        <v>25</v>
      </c>
      <c r="F17" s="19">
        <v>448.5</v>
      </c>
      <c r="G17" s="20">
        <v>7.08</v>
      </c>
      <c r="H17" s="20">
        <f>G17+(G17*H7)</f>
        <v>9.0433236914964947</v>
      </c>
      <c r="I17" s="20">
        <f t="shared" si="0"/>
        <v>4055.93</v>
      </c>
    </row>
    <row r="18" spans="1:9" s="8" customFormat="1" ht="43.5" customHeight="1" x14ac:dyDescent="0.2">
      <c r="A18" s="16" t="s">
        <v>127</v>
      </c>
      <c r="B18" s="17" t="s">
        <v>84</v>
      </c>
      <c r="C18" s="17" t="s">
        <v>49</v>
      </c>
      <c r="D18" s="18" t="s">
        <v>46</v>
      </c>
      <c r="E18" s="17" t="s">
        <v>25</v>
      </c>
      <c r="F18" s="19">
        <v>97.75</v>
      </c>
      <c r="G18" s="20">
        <v>9.06</v>
      </c>
      <c r="H18" s="20">
        <f>G18+(G18*H7)</f>
        <v>11.572388791660767</v>
      </c>
      <c r="I18" s="20">
        <f t="shared" si="0"/>
        <v>1131.2</v>
      </c>
    </row>
    <row r="19" spans="1:9" s="8" customFormat="1" ht="43.5" customHeight="1" x14ac:dyDescent="0.2">
      <c r="A19" s="16" t="s">
        <v>128</v>
      </c>
      <c r="B19" s="17" t="s">
        <v>85</v>
      </c>
      <c r="C19" s="17" t="s">
        <v>49</v>
      </c>
      <c r="D19" s="18" t="s">
        <v>43</v>
      </c>
      <c r="E19" s="17" t="s">
        <v>25</v>
      </c>
      <c r="F19" s="19">
        <v>108.1</v>
      </c>
      <c r="G19" s="20">
        <v>13.09</v>
      </c>
      <c r="H19" s="20">
        <f>G19+(G19*H7)</f>
        <v>16.719930384419364</v>
      </c>
      <c r="I19" s="20">
        <f t="shared" si="0"/>
        <v>1807.42</v>
      </c>
    </row>
    <row r="20" spans="1:9" s="8" customFormat="1" ht="43.5" customHeight="1" x14ac:dyDescent="0.2">
      <c r="A20" s="16" t="s">
        <v>129</v>
      </c>
      <c r="B20" s="17" t="s">
        <v>86</v>
      </c>
      <c r="C20" s="17" t="s">
        <v>49</v>
      </c>
      <c r="D20" s="18" t="s">
        <v>72</v>
      </c>
      <c r="E20" s="17" t="s">
        <v>25</v>
      </c>
      <c r="F20" s="19">
        <v>184</v>
      </c>
      <c r="G20" s="20">
        <v>21.88</v>
      </c>
      <c r="H20" s="20">
        <f>G20+(G20*H7)</f>
        <v>27.947446662421367</v>
      </c>
      <c r="I20" s="20">
        <f t="shared" si="0"/>
        <v>5142.33</v>
      </c>
    </row>
    <row r="21" spans="1:9" s="8" customFormat="1" ht="43.5" customHeight="1" x14ac:dyDescent="0.2">
      <c r="A21" s="16" t="s">
        <v>130</v>
      </c>
      <c r="B21" s="17" t="s">
        <v>87</v>
      </c>
      <c r="C21" s="17" t="s">
        <v>49</v>
      </c>
      <c r="D21" s="18" t="s">
        <v>64</v>
      </c>
      <c r="E21" s="17" t="s">
        <v>25</v>
      </c>
      <c r="F21" s="19">
        <v>17.25</v>
      </c>
      <c r="G21" s="20">
        <v>32.65</v>
      </c>
      <c r="H21" s="20">
        <f>G21+(G21*H7)</f>
        <v>41.704028040587644</v>
      </c>
      <c r="I21" s="20">
        <f t="shared" si="0"/>
        <v>719.39</v>
      </c>
    </row>
    <row r="22" spans="1:9" s="8" customFormat="1" ht="43.5" customHeight="1" x14ac:dyDescent="0.2">
      <c r="A22" s="16" t="s">
        <v>132</v>
      </c>
      <c r="B22" s="17" t="s">
        <v>70</v>
      </c>
      <c r="C22" s="17" t="s">
        <v>49</v>
      </c>
      <c r="D22" s="18" t="s">
        <v>51</v>
      </c>
      <c r="E22" s="17" t="s">
        <v>25</v>
      </c>
      <c r="F22" s="19">
        <v>201.3</v>
      </c>
      <c r="G22" s="20">
        <v>2.42</v>
      </c>
      <c r="H22" s="20">
        <f>G22+(G22*H7)</f>
        <v>3.0910795668674456</v>
      </c>
      <c r="I22" s="20">
        <f t="shared" si="0"/>
        <v>622.23</v>
      </c>
    </row>
    <row r="23" spans="1:9" s="8" customFormat="1" ht="43.5" customHeight="1" x14ac:dyDescent="0.2">
      <c r="A23" s="16" t="s">
        <v>134</v>
      </c>
      <c r="B23" s="17" t="s">
        <v>71</v>
      </c>
      <c r="C23" s="17" t="s">
        <v>49</v>
      </c>
      <c r="D23" s="18" t="s">
        <v>114</v>
      </c>
      <c r="E23" s="17" t="s">
        <v>25</v>
      </c>
      <c r="F23" s="19">
        <v>1712.7</v>
      </c>
      <c r="G23" s="20">
        <v>3.88</v>
      </c>
      <c r="H23" s="20">
        <f>G23+(G23*H7)</f>
        <v>4.9559457518370618</v>
      </c>
      <c r="I23" s="20">
        <f t="shared" si="0"/>
        <v>8488.0400000000009</v>
      </c>
    </row>
    <row r="24" spans="1:9" s="8" customFormat="1" ht="43.5" customHeight="1" x14ac:dyDescent="0.2">
      <c r="A24" s="16" t="s">
        <v>135</v>
      </c>
      <c r="B24" s="17" t="s">
        <v>89</v>
      </c>
      <c r="C24" s="17" t="s">
        <v>49</v>
      </c>
      <c r="D24" s="18" t="s">
        <v>82</v>
      </c>
      <c r="E24" s="17" t="s">
        <v>25</v>
      </c>
      <c r="F24" s="19">
        <v>110.4</v>
      </c>
      <c r="G24" s="20">
        <v>5.62</v>
      </c>
      <c r="H24" s="20">
        <f>G24+(G24*H7)</f>
        <v>7.1784575065268781</v>
      </c>
      <c r="I24" s="20">
        <f t="shared" si="0"/>
        <v>792.5</v>
      </c>
    </row>
    <row r="25" spans="1:9" s="8" customFormat="1" ht="43.5" customHeight="1" x14ac:dyDescent="0.2">
      <c r="A25" s="16" t="s">
        <v>136</v>
      </c>
      <c r="B25" s="17" t="s">
        <v>95</v>
      </c>
      <c r="C25" s="17" t="s">
        <v>49</v>
      </c>
      <c r="D25" s="18" t="s">
        <v>53</v>
      </c>
      <c r="E25" s="17" t="s">
        <v>25</v>
      </c>
      <c r="F25" s="19">
        <v>1125.3</v>
      </c>
      <c r="G25" s="20">
        <v>8.64</v>
      </c>
      <c r="H25" s="20">
        <f>G25+(G25*H7)</f>
        <v>11.035920437080467</v>
      </c>
      <c r="I25" s="20">
        <f t="shared" si="0"/>
        <v>12418.72</v>
      </c>
    </row>
    <row r="26" spans="1:9" s="8" customFormat="1" ht="43.5" customHeight="1" x14ac:dyDescent="0.2">
      <c r="A26" s="16" t="s">
        <v>137</v>
      </c>
      <c r="B26" s="17" t="s">
        <v>96</v>
      </c>
      <c r="C26" s="17" t="s">
        <v>49</v>
      </c>
      <c r="D26" s="18" t="s">
        <v>122</v>
      </c>
      <c r="E26" s="17" t="s">
        <v>25</v>
      </c>
      <c r="F26" s="19">
        <v>360</v>
      </c>
      <c r="G26" s="20">
        <v>15.09</v>
      </c>
      <c r="H26" s="20">
        <f>G26+(G26*H7)</f>
        <v>19.274541596706509</v>
      </c>
      <c r="I26" s="20">
        <f t="shared" si="0"/>
        <v>6938.83</v>
      </c>
    </row>
    <row r="27" spans="1:9" s="8" customFormat="1" ht="43.5" customHeight="1" x14ac:dyDescent="0.2">
      <c r="A27" s="16" t="s">
        <v>138</v>
      </c>
      <c r="B27" s="17" t="s">
        <v>98</v>
      </c>
      <c r="C27" s="17" t="s">
        <v>49</v>
      </c>
      <c r="D27" s="18" t="s">
        <v>37</v>
      </c>
      <c r="E27" s="17" t="s">
        <v>25</v>
      </c>
      <c r="F27" s="19">
        <v>27</v>
      </c>
      <c r="G27" s="20">
        <v>29.06</v>
      </c>
      <c r="H27" s="20">
        <f>G27+(G27*H7)</f>
        <v>37.11850091453222</v>
      </c>
      <c r="I27" s="20">
        <f t="shared" si="0"/>
        <v>1002.19</v>
      </c>
    </row>
    <row r="28" spans="1:9" s="8" customFormat="1" ht="43.5" customHeight="1" x14ac:dyDescent="0.2">
      <c r="A28" s="16" t="s">
        <v>139</v>
      </c>
      <c r="B28" s="17" t="s">
        <v>88</v>
      </c>
      <c r="C28" s="17" t="s">
        <v>49</v>
      </c>
      <c r="D28" s="18" t="s">
        <v>57</v>
      </c>
      <c r="E28" s="17" t="s">
        <v>60</v>
      </c>
      <c r="F28" s="19">
        <v>6</v>
      </c>
      <c r="G28" s="20">
        <v>14.78</v>
      </c>
      <c r="H28" s="20">
        <f>G28+(G28*H7)</f>
        <v>18.878576858802003</v>
      </c>
      <c r="I28" s="20">
        <f t="shared" si="0"/>
        <v>113.27</v>
      </c>
    </row>
    <row r="29" spans="1:9" s="8" customFormat="1" ht="43.5" customHeight="1" x14ac:dyDescent="0.2">
      <c r="A29" s="16" t="s">
        <v>140</v>
      </c>
      <c r="B29" s="17" t="s">
        <v>94</v>
      </c>
      <c r="C29" s="17" t="s">
        <v>49</v>
      </c>
      <c r="D29" s="18" t="s">
        <v>78</v>
      </c>
      <c r="E29" s="17" t="s">
        <v>60</v>
      </c>
      <c r="F29" s="19">
        <v>3</v>
      </c>
      <c r="G29" s="20">
        <v>18.91</v>
      </c>
      <c r="H29" s="20">
        <f>G29+(G29*H7)</f>
        <v>24.153849012174959</v>
      </c>
      <c r="I29" s="20">
        <f t="shared" si="0"/>
        <v>72.459999999999994</v>
      </c>
    </row>
    <row r="30" spans="1:9" s="8" customFormat="1" ht="43.5" customHeight="1" x14ac:dyDescent="0.2">
      <c r="A30" s="16" t="s">
        <v>141</v>
      </c>
      <c r="B30" s="17" t="s">
        <v>97</v>
      </c>
      <c r="C30" s="17" t="s">
        <v>49</v>
      </c>
      <c r="D30" s="18" t="s">
        <v>0</v>
      </c>
      <c r="E30" s="17" t="s">
        <v>60</v>
      </c>
      <c r="F30" s="19">
        <v>3</v>
      </c>
      <c r="G30" s="20">
        <v>33.03</v>
      </c>
      <c r="H30" s="20">
        <f>G30+(G30*H7)</f>
        <v>42.189404170922202</v>
      </c>
      <c r="I30" s="20">
        <f t="shared" si="0"/>
        <v>126.56</v>
      </c>
    </row>
    <row r="31" spans="1:9" s="8" customFormat="1" ht="43.5" customHeight="1" x14ac:dyDescent="0.2">
      <c r="A31" s="16" t="s">
        <v>142</v>
      </c>
      <c r="B31" s="17" t="s">
        <v>9</v>
      </c>
      <c r="C31" s="17" t="s">
        <v>49</v>
      </c>
      <c r="D31" s="18" t="s">
        <v>23</v>
      </c>
      <c r="E31" s="17" t="s">
        <v>60</v>
      </c>
      <c r="F31" s="19">
        <v>6</v>
      </c>
      <c r="G31" s="20">
        <v>143.12</v>
      </c>
      <c r="H31" s="20">
        <f>G31+(G31*H7)</f>
        <v>182.8079783512681</v>
      </c>
      <c r="I31" s="20">
        <f t="shared" si="0"/>
        <v>1096.8399999999999</v>
      </c>
    </row>
    <row r="32" spans="1:9" s="8" customFormat="1" ht="43.5" customHeight="1" x14ac:dyDescent="0.2">
      <c r="A32" s="16" t="s">
        <v>143</v>
      </c>
      <c r="B32" s="17" t="s">
        <v>10</v>
      </c>
      <c r="C32" s="17" t="s">
        <v>49</v>
      </c>
      <c r="D32" s="18" t="s">
        <v>52</v>
      </c>
      <c r="E32" s="17" t="s">
        <v>60</v>
      </c>
      <c r="F32" s="19">
        <v>1</v>
      </c>
      <c r="G32" s="20">
        <v>326.77999999999997</v>
      </c>
      <c r="H32" s="20">
        <f>G32+(G32*H7)</f>
        <v>417.39792597559659</v>
      </c>
      <c r="I32" s="20">
        <f t="shared" si="0"/>
        <v>417.39</v>
      </c>
    </row>
    <row r="33" spans="1:9" s="8" customFormat="1" ht="43.5" customHeight="1" x14ac:dyDescent="0.2">
      <c r="A33" s="16" t="s">
        <v>145</v>
      </c>
      <c r="B33" s="17" t="s">
        <v>62</v>
      </c>
      <c r="C33" s="17" t="s">
        <v>49</v>
      </c>
      <c r="D33" s="18" t="s">
        <v>27</v>
      </c>
      <c r="E33" s="17" t="s">
        <v>60</v>
      </c>
      <c r="F33" s="19">
        <v>7</v>
      </c>
      <c r="G33" s="20">
        <v>1.66</v>
      </c>
      <c r="H33" s="20">
        <f>G33+(G33*H7)</f>
        <v>2.1203273061983303</v>
      </c>
      <c r="I33" s="20">
        <f t="shared" si="0"/>
        <v>14.84</v>
      </c>
    </row>
    <row r="34" spans="1:9" s="8" customFormat="1" ht="43.5" customHeight="1" x14ac:dyDescent="0.2">
      <c r="A34" s="16" t="s">
        <v>146</v>
      </c>
      <c r="B34" s="17" t="s">
        <v>63</v>
      </c>
      <c r="C34" s="17" t="s">
        <v>49</v>
      </c>
      <c r="D34" s="18" t="s">
        <v>29</v>
      </c>
      <c r="E34" s="17" t="s">
        <v>60</v>
      </c>
      <c r="F34" s="19">
        <v>2</v>
      </c>
      <c r="G34" s="20">
        <v>3.3</v>
      </c>
      <c r="H34" s="20">
        <f>G34+(G34*H7)</f>
        <v>4.2151085002737894</v>
      </c>
      <c r="I34" s="20">
        <f t="shared" si="0"/>
        <v>8.43</v>
      </c>
    </row>
    <row r="35" spans="1:9" s="8" customFormat="1" ht="43.5" customHeight="1" x14ac:dyDescent="0.2">
      <c r="A35" s="16" t="s">
        <v>147</v>
      </c>
      <c r="B35" s="17" t="s">
        <v>32</v>
      </c>
      <c r="C35" s="17" t="s">
        <v>49</v>
      </c>
      <c r="D35" s="18" t="s">
        <v>119</v>
      </c>
      <c r="E35" s="17" t="s">
        <v>60</v>
      </c>
      <c r="F35" s="19">
        <v>5</v>
      </c>
      <c r="G35" s="20">
        <v>2.88</v>
      </c>
      <c r="H35" s="20">
        <f>G35+(G35*H7)</f>
        <v>3.678640145693489</v>
      </c>
      <c r="I35" s="20">
        <f t="shared" si="0"/>
        <v>18.39</v>
      </c>
    </row>
    <row r="36" spans="1:9" s="8" customFormat="1" ht="43.5" customHeight="1" x14ac:dyDescent="0.2">
      <c r="A36" s="16" t="s">
        <v>148</v>
      </c>
      <c r="B36" s="17" t="s">
        <v>116</v>
      </c>
      <c r="C36" s="17" t="s">
        <v>49</v>
      </c>
      <c r="D36" s="18" t="s">
        <v>22</v>
      </c>
      <c r="E36" s="17" t="s">
        <v>60</v>
      </c>
      <c r="F36" s="19">
        <v>23</v>
      </c>
      <c r="G36" s="20">
        <v>18.43</v>
      </c>
      <c r="H36" s="20">
        <f>G36+(G36*H7)</f>
        <v>23.540742321226041</v>
      </c>
      <c r="I36" s="20">
        <f t="shared" si="0"/>
        <v>541.42999999999995</v>
      </c>
    </row>
    <row r="37" spans="1:9" s="8" customFormat="1" ht="43.5" customHeight="1" x14ac:dyDescent="0.2">
      <c r="A37" s="16" t="s">
        <v>149</v>
      </c>
      <c r="B37" s="17" t="s">
        <v>93</v>
      </c>
      <c r="C37" s="17" t="s">
        <v>49</v>
      </c>
      <c r="D37" s="18" t="s">
        <v>102</v>
      </c>
      <c r="E37" s="17" t="s">
        <v>60</v>
      </c>
      <c r="F37" s="19">
        <v>23</v>
      </c>
      <c r="G37" s="20">
        <v>34.04</v>
      </c>
      <c r="H37" s="20">
        <f>G37+(G37*H7)</f>
        <v>43.479482833127207</v>
      </c>
      <c r="I37" s="20">
        <f t="shared" si="0"/>
        <v>1000.02</v>
      </c>
    </row>
    <row r="38" spans="1:9" s="8" customFormat="1" ht="43.5" customHeight="1" x14ac:dyDescent="0.2">
      <c r="A38" s="16" t="s">
        <v>150</v>
      </c>
      <c r="B38" s="17" t="s">
        <v>42</v>
      </c>
      <c r="C38" s="17" t="s">
        <v>49</v>
      </c>
      <c r="D38" s="18" t="s">
        <v>133</v>
      </c>
      <c r="E38" s="17" t="s">
        <v>60</v>
      </c>
      <c r="F38" s="19">
        <v>15</v>
      </c>
      <c r="G38" s="20">
        <v>9.7799999999999994</v>
      </c>
      <c r="H38" s="20">
        <f>G38+(G38*H7)</f>
        <v>12.492048828084139</v>
      </c>
      <c r="I38" s="20">
        <f t="shared" si="0"/>
        <v>187.38</v>
      </c>
    </row>
    <row r="39" spans="1:9" s="8" customFormat="1" ht="43.5" customHeight="1" x14ac:dyDescent="0.2">
      <c r="A39" s="16" t="s">
        <v>151</v>
      </c>
      <c r="B39" s="17" t="s">
        <v>21</v>
      </c>
      <c r="C39" s="17" t="s">
        <v>49</v>
      </c>
      <c r="D39" s="18" t="s">
        <v>68</v>
      </c>
      <c r="E39" s="17" t="s">
        <v>60</v>
      </c>
      <c r="F39" s="19">
        <v>5</v>
      </c>
      <c r="G39" s="20">
        <v>10.43</v>
      </c>
      <c r="H39" s="20">
        <f>G39+(G39*H7)</f>
        <v>13.322297472077462</v>
      </c>
      <c r="I39" s="20">
        <f t="shared" si="0"/>
        <v>66.61</v>
      </c>
    </row>
    <row r="40" spans="1:9" s="8" customFormat="1" ht="43.5" customHeight="1" x14ac:dyDescent="0.2">
      <c r="A40" s="16" t="s">
        <v>152</v>
      </c>
      <c r="B40" s="17" t="s">
        <v>99</v>
      </c>
      <c r="C40" s="17" t="s">
        <v>49</v>
      </c>
      <c r="D40" s="18" t="s">
        <v>110</v>
      </c>
      <c r="E40" s="17" t="s">
        <v>60</v>
      </c>
      <c r="F40" s="19">
        <v>8</v>
      </c>
      <c r="G40" s="20">
        <v>10</v>
      </c>
      <c r="H40" s="20">
        <f>G40+(G40*H7)</f>
        <v>12.773056061435726</v>
      </c>
      <c r="I40" s="20">
        <f t="shared" si="0"/>
        <v>102.18</v>
      </c>
    </row>
    <row r="41" spans="1:9" s="8" customFormat="1" ht="59.25" customHeight="1" x14ac:dyDescent="0.2">
      <c r="A41" s="16" t="s">
        <v>153</v>
      </c>
      <c r="B41" s="17" t="s">
        <v>26</v>
      </c>
      <c r="C41" s="17" t="s">
        <v>49</v>
      </c>
      <c r="D41" s="18" t="s">
        <v>120</v>
      </c>
      <c r="E41" s="17" t="s">
        <v>60</v>
      </c>
      <c r="F41" s="19">
        <v>5</v>
      </c>
      <c r="G41" s="20">
        <v>305.02999999999997</v>
      </c>
      <c r="H41" s="20">
        <f>G41+(G41*H7)</f>
        <v>389.61652904197388</v>
      </c>
      <c r="I41" s="20">
        <f t="shared" si="0"/>
        <v>1948.08</v>
      </c>
    </row>
    <row r="42" spans="1:9" s="8" customFormat="1" ht="43.5" customHeight="1" x14ac:dyDescent="0.2">
      <c r="A42" s="16" t="s">
        <v>154</v>
      </c>
      <c r="B42" s="17" t="s">
        <v>30</v>
      </c>
      <c r="C42" s="17" t="s">
        <v>49</v>
      </c>
      <c r="D42" s="18" t="s">
        <v>131</v>
      </c>
      <c r="E42" s="17" t="s">
        <v>60</v>
      </c>
      <c r="F42" s="19">
        <v>19</v>
      </c>
      <c r="G42" s="20">
        <v>40.369999999999997</v>
      </c>
      <c r="H42" s="20">
        <f>G42+(G42*H7)</f>
        <v>51.564827320016022</v>
      </c>
      <c r="I42" s="20">
        <f t="shared" si="0"/>
        <v>979.73</v>
      </c>
    </row>
    <row r="43" spans="1:9" s="8" customFormat="1" ht="43.5" customHeight="1" x14ac:dyDescent="0.2">
      <c r="A43" s="16" t="s">
        <v>1</v>
      </c>
      <c r="B43" s="17" t="s">
        <v>28</v>
      </c>
      <c r="C43" s="17" t="s">
        <v>49</v>
      </c>
      <c r="D43" s="18" t="s">
        <v>58</v>
      </c>
      <c r="E43" s="17" t="s">
        <v>60</v>
      </c>
      <c r="F43" s="19">
        <v>4</v>
      </c>
      <c r="G43" s="20">
        <v>39.57</v>
      </c>
      <c r="H43" s="20">
        <f>G43+(G43*H7)</f>
        <v>50.542982835101171</v>
      </c>
      <c r="I43" s="20">
        <f t="shared" si="0"/>
        <v>202.17</v>
      </c>
    </row>
    <row r="44" spans="1:9" s="8" customFormat="1" ht="43.5" customHeight="1" x14ac:dyDescent="0.2">
      <c r="A44" s="16" t="s">
        <v>2</v>
      </c>
      <c r="B44" s="17" t="s">
        <v>33</v>
      </c>
      <c r="C44" s="17" t="s">
        <v>49</v>
      </c>
      <c r="D44" s="18" t="s">
        <v>55</v>
      </c>
      <c r="E44" s="17" t="s">
        <v>60</v>
      </c>
      <c r="F44" s="19">
        <v>1</v>
      </c>
      <c r="G44" s="20">
        <v>52.86</v>
      </c>
      <c r="H44" s="20">
        <f>G44+(G44*H7)</f>
        <v>67.518374340749247</v>
      </c>
      <c r="I44" s="20">
        <f t="shared" si="0"/>
        <v>67.510000000000005</v>
      </c>
    </row>
    <row r="45" spans="1:9" s="8" customFormat="1" ht="43.5" customHeight="1" x14ac:dyDescent="0.2">
      <c r="A45" s="16" t="s">
        <v>3</v>
      </c>
      <c r="B45" s="17" t="s">
        <v>34</v>
      </c>
      <c r="C45" s="17" t="s">
        <v>49</v>
      </c>
      <c r="D45" s="18" t="s">
        <v>117</v>
      </c>
      <c r="E45" s="17" t="s">
        <v>60</v>
      </c>
      <c r="F45" s="19">
        <v>2</v>
      </c>
      <c r="G45" s="20">
        <v>60.12</v>
      </c>
      <c r="H45" s="20">
        <f>G45+(G45*H7)</f>
        <v>76.791613041351582</v>
      </c>
      <c r="I45" s="20">
        <f t="shared" si="0"/>
        <v>153.58000000000001</v>
      </c>
    </row>
    <row r="46" spans="1:9" s="8" customFormat="1" ht="43.5" customHeight="1" x14ac:dyDescent="0.2">
      <c r="A46" s="16" t="s">
        <v>4</v>
      </c>
      <c r="B46" s="17" t="s">
        <v>47</v>
      </c>
      <c r="C46" s="17" t="s">
        <v>49</v>
      </c>
      <c r="D46" s="18" t="s">
        <v>74</v>
      </c>
      <c r="E46" s="17" t="s">
        <v>60</v>
      </c>
      <c r="F46" s="19">
        <v>2</v>
      </c>
      <c r="G46" s="20">
        <v>90.41</v>
      </c>
      <c r="H46" s="20">
        <f>G46+(G46*H7)</f>
        <v>115.48119985144039</v>
      </c>
      <c r="I46" s="20">
        <f t="shared" si="0"/>
        <v>230.96</v>
      </c>
    </row>
    <row r="47" spans="1:9" s="8" customFormat="1" ht="43.5" customHeight="1" x14ac:dyDescent="0.2">
      <c r="A47" s="16" t="s">
        <v>5</v>
      </c>
      <c r="B47" s="17" t="s">
        <v>109</v>
      </c>
      <c r="C47" s="17" t="s">
        <v>49</v>
      </c>
      <c r="D47" s="18" t="s">
        <v>77</v>
      </c>
      <c r="E47" s="17" t="s">
        <v>60</v>
      </c>
      <c r="F47" s="19">
        <v>3</v>
      </c>
      <c r="G47" s="20">
        <v>58.4</v>
      </c>
      <c r="H47" s="20">
        <f>G47+(G47*H7)</f>
        <v>74.594647398784645</v>
      </c>
      <c r="I47" s="20">
        <f t="shared" si="0"/>
        <v>223.78</v>
      </c>
    </row>
    <row r="48" spans="1:9" s="8" customFormat="1" ht="43.5" customHeight="1" x14ac:dyDescent="0.2">
      <c r="A48" s="16" t="s">
        <v>6</v>
      </c>
      <c r="B48" s="17" t="s">
        <v>67</v>
      </c>
      <c r="C48" s="17" t="s">
        <v>49</v>
      </c>
      <c r="D48" s="18" t="s">
        <v>76</v>
      </c>
      <c r="E48" s="17" t="s">
        <v>60</v>
      </c>
      <c r="F48" s="19">
        <v>3</v>
      </c>
      <c r="G48" s="20">
        <v>55.96</v>
      </c>
      <c r="H48" s="20">
        <f>G48+(G48*H7)</f>
        <v>71.478021719794327</v>
      </c>
      <c r="I48" s="20">
        <f t="shared" si="0"/>
        <v>214.43</v>
      </c>
    </row>
    <row r="49" spans="1:9" s="8" customFormat="1" ht="43.5" customHeight="1" x14ac:dyDescent="0.2">
      <c r="A49" s="16" t="s">
        <v>7</v>
      </c>
      <c r="B49" s="17" t="s">
        <v>144</v>
      </c>
      <c r="C49" s="17" t="s">
        <v>69</v>
      </c>
      <c r="D49" s="18" t="s">
        <v>65</v>
      </c>
      <c r="E49" s="17" t="s">
        <v>31</v>
      </c>
      <c r="F49" s="19">
        <v>1</v>
      </c>
      <c r="G49" s="20">
        <v>399.9</v>
      </c>
      <c r="H49" s="20">
        <f>G49+(G49*H7)</f>
        <v>510.79451189681464</v>
      </c>
      <c r="I49" s="20">
        <f t="shared" si="0"/>
        <v>510.79</v>
      </c>
    </row>
    <row r="50" spans="1:9" s="8" customFormat="1" ht="43.5" customHeight="1" x14ac:dyDescent="0.2">
      <c r="A50" s="16" t="s">
        <v>8</v>
      </c>
      <c r="B50" s="17" t="s">
        <v>118</v>
      </c>
      <c r="C50" s="17" t="s">
        <v>49</v>
      </c>
      <c r="D50" s="18" t="s">
        <v>81</v>
      </c>
      <c r="E50" s="17" t="s">
        <v>60</v>
      </c>
      <c r="F50" s="19">
        <v>3</v>
      </c>
      <c r="G50" s="20">
        <v>16.13</v>
      </c>
      <c r="H50" s="20">
        <f>G50+(G50*H7)</f>
        <v>20.602939427095826</v>
      </c>
      <c r="I50" s="20">
        <f t="shared" si="0"/>
        <v>61.8</v>
      </c>
    </row>
    <row r="51" spans="1:9" s="8" customFormat="1" ht="15" customHeight="1" x14ac:dyDescent="0.2">
      <c r="A51" s="11" t="s">
        <v>19</v>
      </c>
      <c r="B51" s="12"/>
      <c r="C51" s="12"/>
      <c r="D51" s="12" t="s">
        <v>11</v>
      </c>
      <c r="E51" s="12"/>
      <c r="F51" s="13"/>
      <c r="G51" s="14"/>
      <c r="H51" s="14"/>
      <c r="I51" s="15">
        <f>SUM(I52:I54)</f>
        <v>4543.99</v>
      </c>
    </row>
    <row r="52" spans="1:9" s="8" customFormat="1" ht="43.5" customHeight="1" x14ac:dyDescent="0.2">
      <c r="A52" s="16" t="s">
        <v>104</v>
      </c>
      <c r="B52" s="17" t="s">
        <v>111</v>
      </c>
      <c r="C52" s="17" t="s">
        <v>49</v>
      </c>
      <c r="D52" s="18" t="s">
        <v>54</v>
      </c>
      <c r="E52" s="17" t="s">
        <v>40</v>
      </c>
      <c r="F52" s="19">
        <v>35.4</v>
      </c>
      <c r="G52" s="20">
        <v>77.09</v>
      </c>
      <c r="H52" s="20">
        <f>G52+(G52*H7)</f>
        <v>98.467489177608016</v>
      </c>
      <c r="I52" s="20">
        <f t="shared" ref="I52:I54" si="1">TRUNC(F52*H52,2)</f>
        <v>3485.74</v>
      </c>
    </row>
    <row r="53" spans="1:9" s="8" customFormat="1" ht="43.5" customHeight="1" x14ac:dyDescent="0.2">
      <c r="A53" s="16" t="s">
        <v>105</v>
      </c>
      <c r="B53" s="17" t="s">
        <v>39</v>
      </c>
      <c r="C53" s="17" t="s">
        <v>49</v>
      </c>
      <c r="D53" s="18" t="s">
        <v>112</v>
      </c>
      <c r="E53" s="17" t="s">
        <v>40</v>
      </c>
      <c r="F53" s="19">
        <v>63.5</v>
      </c>
      <c r="G53" s="20">
        <v>9.73</v>
      </c>
      <c r="H53" s="20">
        <f>G53+(G53*H7)</f>
        <v>12.428183547776962</v>
      </c>
      <c r="I53" s="20">
        <f t="shared" si="1"/>
        <v>789.18</v>
      </c>
    </row>
    <row r="54" spans="1:9" s="8" customFormat="1" ht="43.5" customHeight="1" thickBot="1" x14ac:dyDescent="0.25">
      <c r="A54" s="21" t="s">
        <v>106</v>
      </c>
      <c r="B54" s="22" t="s">
        <v>38</v>
      </c>
      <c r="C54" s="22" t="s">
        <v>49</v>
      </c>
      <c r="D54" s="23" t="s">
        <v>36</v>
      </c>
      <c r="E54" s="22" t="s">
        <v>40</v>
      </c>
      <c r="F54" s="24">
        <v>98.9</v>
      </c>
      <c r="G54" s="20">
        <v>2.13</v>
      </c>
      <c r="H54" s="20">
        <f>G54+(G54*H7)</f>
        <v>2.7206609410858094</v>
      </c>
      <c r="I54" s="20">
        <f t="shared" si="1"/>
        <v>269.07</v>
      </c>
    </row>
    <row r="55" spans="1:9" s="2" customFormat="1" ht="15" customHeight="1" thickBot="1" x14ac:dyDescent="0.3">
      <c r="A55" s="75" t="s">
        <v>24</v>
      </c>
      <c r="B55" s="76"/>
      <c r="C55" s="76"/>
      <c r="D55" s="76"/>
      <c r="E55" s="76"/>
      <c r="F55" s="77"/>
      <c r="G55" s="71">
        <f>I8+I13+I51</f>
        <v>67970.63</v>
      </c>
      <c r="H55" s="72"/>
      <c r="I55" s="73"/>
    </row>
    <row r="56" spans="1:9" ht="75" customHeight="1" x14ac:dyDescent="0.25">
      <c r="A56" s="5"/>
      <c r="B56" s="5"/>
      <c r="C56" s="5"/>
      <c r="D56" s="5"/>
      <c r="E56" s="5"/>
      <c r="F56" s="5"/>
      <c r="G56" s="5"/>
      <c r="H56" s="5"/>
      <c r="I56" s="5"/>
    </row>
    <row r="57" spans="1:9" ht="39.950000000000003" customHeight="1" x14ac:dyDescent="0.25">
      <c r="A57" s="74" t="s">
        <v>115</v>
      </c>
      <c r="B57" s="74"/>
      <c r="C57" s="74"/>
      <c r="D57" s="74"/>
      <c r="E57" s="74"/>
      <c r="F57" s="74"/>
      <c r="G57" s="74"/>
      <c r="H57" s="74"/>
      <c r="I57" s="74"/>
    </row>
  </sheetData>
  <mergeCells count="21">
    <mergeCell ref="B1:I1"/>
    <mergeCell ref="A5:I5"/>
    <mergeCell ref="G55:I55"/>
    <mergeCell ref="A57:I57"/>
    <mergeCell ref="A55:F55"/>
    <mergeCell ref="A6:A7"/>
    <mergeCell ref="B6:B7"/>
    <mergeCell ref="C6:C7"/>
    <mergeCell ref="D6:D7"/>
    <mergeCell ref="E6:E7"/>
    <mergeCell ref="M14:T14"/>
    <mergeCell ref="M12:T12"/>
    <mergeCell ref="B2:D2"/>
    <mergeCell ref="E2:F4"/>
    <mergeCell ref="G2:H4"/>
    <mergeCell ref="I2:I3"/>
    <mergeCell ref="B3:D3"/>
    <mergeCell ref="B4:D4"/>
    <mergeCell ref="F6:F7"/>
    <mergeCell ref="G6:G7"/>
    <mergeCell ref="I6:I7"/>
  </mergeCells>
  <pageMargins left="1.1023622047244095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>
      <selection activeCell="I14" sqref="I14"/>
    </sheetView>
  </sheetViews>
  <sheetFormatPr defaultRowHeight="15" x14ac:dyDescent="0.25"/>
  <cols>
    <col min="1" max="1" width="14.5703125" customWidth="1"/>
    <col min="2" max="2" width="27.28515625" customWidth="1"/>
    <col min="3" max="3" width="22.5703125" customWidth="1"/>
    <col min="4" max="4" width="19.5703125" customWidth="1"/>
    <col min="5" max="5" width="21.42578125" customWidth="1"/>
    <col min="6" max="6" width="15.28515625" customWidth="1"/>
    <col min="7" max="7" width="16.140625" customWidth="1"/>
    <col min="8" max="8" width="19.28515625" customWidth="1"/>
    <col min="9" max="9" width="18" customWidth="1"/>
  </cols>
  <sheetData>
    <row r="1" spans="1:9" s="6" customFormat="1" ht="25.5" customHeight="1" thickBot="1" x14ac:dyDescent="0.4">
      <c r="A1" s="82" t="s">
        <v>210</v>
      </c>
      <c r="B1" s="82"/>
      <c r="C1" s="82"/>
      <c r="D1" s="82"/>
      <c r="E1" s="82"/>
      <c r="F1" s="82"/>
      <c r="G1" s="82"/>
      <c r="H1" s="82"/>
      <c r="I1" s="82"/>
    </row>
    <row r="2" spans="1:9" s="6" customFormat="1" ht="15" customHeight="1" thickTop="1" thickBot="1" x14ac:dyDescent="0.3">
      <c r="A2" s="97" t="s">
        <v>191</v>
      </c>
      <c r="B2" s="99" t="s">
        <v>192</v>
      </c>
      <c r="C2" s="100"/>
      <c r="D2" s="100"/>
      <c r="E2" s="101"/>
      <c r="F2" s="105" t="s">
        <v>193</v>
      </c>
      <c r="G2" s="106"/>
      <c r="H2" s="107"/>
      <c r="I2" s="108"/>
    </row>
    <row r="3" spans="1:9" s="6" customFormat="1" ht="15.75" thickTop="1" x14ac:dyDescent="0.25">
      <c r="A3" s="98"/>
      <c r="B3" s="102"/>
      <c r="C3" s="103"/>
      <c r="D3" s="103"/>
      <c r="E3" s="104"/>
      <c r="F3" s="109" t="s">
        <v>194</v>
      </c>
      <c r="G3" s="110"/>
      <c r="H3" s="111"/>
      <c r="I3" s="112"/>
    </row>
    <row r="4" spans="1:9" s="6" customFormat="1" ht="15" customHeight="1" x14ac:dyDescent="0.25">
      <c r="A4" s="29"/>
      <c r="B4" s="83" t="s">
        <v>195</v>
      </c>
      <c r="C4" s="84"/>
      <c r="D4" s="30" t="s">
        <v>196</v>
      </c>
      <c r="E4" s="30" t="s">
        <v>197</v>
      </c>
      <c r="F4" s="87" t="s">
        <v>198</v>
      </c>
      <c r="G4" s="88"/>
      <c r="H4" s="87" t="s">
        <v>199</v>
      </c>
      <c r="I4" s="89"/>
    </row>
    <row r="5" spans="1:9" s="6" customFormat="1" ht="15.75" thickBot="1" x14ac:dyDescent="0.3">
      <c r="A5" s="31"/>
      <c r="B5" s="85"/>
      <c r="C5" s="86"/>
      <c r="D5" s="32" t="s">
        <v>200</v>
      </c>
      <c r="E5" s="33"/>
      <c r="F5" s="34" t="s">
        <v>201</v>
      </c>
      <c r="G5" s="35" t="s">
        <v>202</v>
      </c>
      <c r="H5" s="34" t="s">
        <v>201</v>
      </c>
      <c r="I5" s="36" t="s">
        <v>202</v>
      </c>
    </row>
    <row r="6" spans="1:9" s="6" customFormat="1" ht="15.75" thickTop="1" x14ac:dyDescent="0.25">
      <c r="A6" s="37"/>
      <c r="B6" s="38"/>
      <c r="C6" s="39"/>
      <c r="D6" s="40"/>
      <c r="E6" s="41"/>
      <c r="F6" s="42"/>
      <c r="G6" s="43"/>
      <c r="H6" s="42"/>
      <c r="I6" s="44"/>
    </row>
    <row r="7" spans="1:9" s="6" customFormat="1" ht="17.25" x14ac:dyDescent="0.25">
      <c r="A7" s="45" t="s">
        <v>203</v>
      </c>
      <c r="B7" s="78" t="s">
        <v>211</v>
      </c>
      <c r="C7" s="79"/>
      <c r="D7" s="46">
        <f>ORÇAMENTO!I8</f>
        <v>10814.09</v>
      </c>
      <c r="E7" s="47">
        <f>D7/D11</f>
        <v>0.15909945221928942</v>
      </c>
      <c r="F7" s="48">
        <v>1</v>
      </c>
      <c r="G7" s="49">
        <f>F7*$D7</f>
        <v>10814.09</v>
      </c>
      <c r="H7" s="48">
        <f t="shared" ref="H7:I9" si="0">F7</f>
        <v>1</v>
      </c>
      <c r="I7" s="50">
        <f t="shared" si="0"/>
        <v>10814.09</v>
      </c>
    </row>
    <row r="8" spans="1:9" s="6" customFormat="1" ht="17.25" x14ac:dyDescent="0.25">
      <c r="A8" s="45" t="s">
        <v>204</v>
      </c>
      <c r="B8" s="78" t="s">
        <v>121</v>
      </c>
      <c r="C8" s="90"/>
      <c r="D8" s="46">
        <f>ORÇAMENTO!I13</f>
        <v>52612.549999999996</v>
      </c>
      <c r="E8" s="51">
        <f>D8/D11</f>
        <v>0.77404829115163409</v>
      </c>
      <c r="F8" s="48">
        <v>1</v>
      </c>
      <c r="G8" s="49">
        <f>D8*F8</f>
        <v>52612.549999999996</v>
      </c>
      <c r="H8" s="48">
        <f t="shared" si="0"/>
        <v>1</v>
      </c>
      <c r="I8" s="50">
        <f t="shared" si="0"/>
        <v>52612.549999999996</v>
      </c>
    </row>
    <row r="9" spans="1:9" s="6" customFormat="1" ht="15.75" customHeight="1" x14ac:dyDescent="0.25">
      <c r="A9" s="45" t="s">
        <v>205</v>
      </c>
      <c r="B9" s="78" t="s">
        <v>11</v>
      </c>
      <c r="C9" s="79"/>
      <c r="D9" s="46">
        <f>ORÇAMENTO!I51</f>
        <v>4543.99</v>
      </c>
      <c r="E9" s="51">
        <f>D9/D11</f>
        <v>6.6852256629076401E-2</v>
      </c>
      <c r="F9" s="48">
        <v>1</v>
      </c>
      <c r="G9" s="49">
        <f>F9*$D9</f>
        <v>4543.99</v>
      </c>
      <c r="H9" s="48">
        <f t="shared" si="0"/>
        <v>1</v>
      </c>
      <c r="I9" s="50">
        <f t="shared" si="0"/>
        <v>4543.99</v>
      </c>
    </row>
    <row r="10" spans="1:9" s="6" customFormat="1" ht="17.25" x14ac:dyDescent="0.25">
      <c r="A10" s="91" t="s">
        <v>206</v>
      </c>
      <c r="B10" s="92"/>
      <c r="C10" s="93"/>
      <c r="D10" s="52"/>
      <c r="E10" s="53"/>
      <c r="F10" s="54">
        <f>ROUND(G10/$D$11,6)</f>
        <v>1</v>
      </c>
      <c r="G10" s="55">
        <f>SUM(G7:G9)</f>
        <v>67970.63</v>
      </c>
      <c r="H10" s="54" t="s">
        <v>207</v>
      </c>
      <c r="I10" s="80">
        <f>SUM(I7:I9)</f>
        <v>67970.63</v>
      </c>
    </row>
    <row r="11" spans="1:9" s="6" customFormat="1" ht="18" thickBot="1" x14ac:dyDescent="0.3">
      <c r="A11" s="94" t="s">
        <v>208</v>
      </c>
      <c r="B11" s="95"/>
      <c r="C11" s="96"/>
      <c r="D11" s="56">
        <f>SUM(D7:D9)</f>
        <v>67970.63</v>
      </c>
      <c r="E11" s="57">
        <f>SUM(E7:E9)</f>
        <v>1</v>
      </c>
      <c r="F11" s="58">
        <f>F10</f>
        <v>1</v>
      </c>
      <c r="G11" s="59">
        <f>G10</f>
        <v>67970.63</v>
      </c>
      <c r="H11" s="58" t="s">
        <v>209</v>
      </c>
      <c r="I11" s="81"/>
    </row>
    <row r="12" spans="1:9" ht="35.25" customHeight="1" thickTop="1" x14ac:dyDescent="0.25">
      <c r="A12" s="7"/>
      <c r="B12" s="7"/>
      <c r="C12" s="7"/>
      <c r="D12" s="7"/>
      <c r="E12" s="7"/>
      <c r="F12" s="7"/>
      <c r="G12" s="7"/>
    </row>
    <row r="13" spans="1:9" ht="45" customHeight="1" x14ac:dyDescent="0.25">
      <c r="A13" s="74" t="s">
        <v>115</v>
      </c>
      <c r="B13" s="74"/>
      <c r="C13" s="74"/>
      <c r="D13" s="74"/>
      <c r="E13" s="74"/>
      <c r="F13" s="74"/>
      <c r="G13" s="74"/>
    </row>
    <row r="14" spans="1:9" ht="45.75" customHeight="1" x14ac:dyDescent="0.25"/>
  </sheetData>
  <mergeCells count="15">
    <mergeCell ref="A13:G13"/>
    <mergeCell ref="A10:C10"/>
    <mergeCell ref="A11:C11"/>
    <mergeCell ref="A2:A3"/>
    <mergeCell ref="B2:E3"/>
    <mergeCell ref="F2:I2"/>
    <mergeCell ref="F3:I3"/>
    <mergeCell ref="B9:C9"/>
    <mergeCell ref="I10:I11"/>
    <mergeCell ref="A1:I1"/>
    <mergeCell ref="B4:C5"/>
    <mergeCell ref="F4:G4"/>
    <mergeCell ref="H4:I4"/>
    <mergeCell ref="B7:C7"/>
    <mergeCell ref="B8:C8"/>
  </mergeCells>
  <pageMargins left="0.511811024" right="0.511811024" top="0.78740157499999996" bottom="0.78740157499999996" header="0.31496062000000002" footer="0.31496062000000002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="60" zoomScaleNormal="100" workbookViewId="0">
      <selection activeCell="O21" sqref="O21"/>
    </sheetView>
  </sheetViews>
  <sheetFormatPr defaultRowHeight="15" x14ac:dyDescent="0.25"/>
  <cols>
    <col min="1" max="2" width="9.140625" style="6"/>
    <col min="3" max="3" width="19.85546875" style="6" customWidth="1"/>
    <col min="4" max="8" width="9.140625" style="6"/>
    <col min="9" max="9" width="19.85546875" style="6" customWidth="1"/>
  </cols>
  <sheetData>
    <row r="1" spans="1:9" ht="15.75" x14ac:dyDescent="0.25">
      <c r="A1" s="113" t="s">
        <v>158</v>
      </c>
      <c r="B1" s="114"/>
      <c r="C1" s="114"/>
      <c r="D1" s="114"/>
      <c r="E1" s="114"/>
      <c r="F1" s="114"/>
      <c r="G1" s="114"/>
      <c r="H1" s="114"/>
      <c r="I1" s="115"/>
    </row>
    <row r="2" spans="1:9" ht="15.75" x14ac:dyDescent="0.25">
      <c r="A2" s="116" t="s">
        <v>159</v>
      </c>
      <c r="B2" s="117"/>
      <c r="C2" s="117"/>
      <c r="D2" s="117"/>
      <c r="E2" s="117"/>
      <c r="F2" s="117"/>
      <c r="G2" s="117"/>
      <c r="H2" s="117"/>
      <c r="I2" s="118"/>
    </row>
    <row r="3" spans="1:9" ht="16.5" thickBot="1" x14ac:dyDescent="0.3">
      <c r="A3" s="122"/>
      <c r="B3" s="123"/>
      <c r="C3" s="123"/>
      <c r="D3" s="123"/>
      <c r="E3" s="123"/>
      <c r="F3" s="123"/>
      <c r="G3" s="123"/>
      <c r="H3" s="123"/>
      <c r="I3" s="124"/>
    </row>
    <row r="4" spans="1:9" s="6" customFormat="1" ht="17.25" thickTop="1" thickBot="1" x14ac:dyDescent="0.3">
      <c r="A4" s="125" t="s">
        <v>160</v>
      </c>
      <c r="B4" s="125"/>
      <c r="C4" s="125"/>
      <c r="D4" s="126">
        <v>3.49E-2</v>
      </c>
      <c r="E4" s="126"/>
      <c r="F4" s="126"/>
      <c r="G4" s="126"/>
      <c r="H4" s="126"/>
      <c r="I4" s="126"/>
    </row>
    <row r="5" spans="1:9" s="6" customFormat="1" ht="17.25" thickTop="1" thickBot="1" x14ac:dyDescent="0.3">
      <c r="A5" s="119"/>
      <c r="B5" s="120"/>
      <c r="C5" s="121"/>
      <c r="D5" s="119"/>
      <c r="E5" s="120"/>
      <c r="F5" s="120"/>
      <c r="G5" s="120"/>
      <c r="H5" s="120"/>
      <c r="I5" s="121"/>
    </row>
    <row r="6" spans="1:9" s="6" customFormat="1" ht="17.25" thickTop="1" thickBot="1" x14ac:dyDescent="0.3">
      <c r="A6" s="125" t="s">
        <v>161</v>
      </c>
      <c r="B6" s="125"/>
      <c r="C6" s="125"/>
      <c r="D6" s="126">
        <v>1.2699999999999999E-2</v>
      </c>
      <c r="E6" s="126"/>
      <c r="F6" s="126"/>
      <c r="G6" s="126"/>
      <c r="H6" s="126"/>
      <c r="I6" s="126"/>
    </row>
    <row r="7" spans="1:9" s="6" customFormat="1" ht="17.25" thickTop="1" thickBot="1" x14ac:dyDescent="0.3">
      <c r="A7" s="119"/>
      <c r="B7" s="120"/>
      <c r="C7" s="121"/>
      <c r="D7" s="119"/>
      <c r="E7" s="120"/>
      <c r="F7" s="120"/>
      <c r="G7" s="120"/>
      <c r="H7" s="120"/>
      <c r="I7" s="121"/>
    </row>
    <row r="8" spans="1:9" s="6" customFormat="1" ht="17.25" thickTop="1" thickBot="1" x14ac:dyDescent="0.3">
      <c r="A8" s="125" t="s">
        <v>162</v>
      </c>
      <c r="B8" s="125"/>
      <c r="C8" s="125"/>
      <c r="D8" s="126">
        <v>8.0000000000000002E-3</v>
      </c>
      <c r="E8" s="126"/>
      <c r="F8" s="126"/>
      <c r="G8" s="126"/>
      <c r="H8" s="126"/>
      <c r="I8" s="126"/>
    </row>
    <row r="9" spans="1:9" s="6" customFormat="1" ht="17.25" thickTop="1" thickBot="1" x14ac:dyDescent="0.3">
      <c r="A9" s="119"/>
      <c r="B9" s="120"/>
      <c r="C9" s="121"/>
      <c r="D9" s="119"/>
      <c r="E9" s="120"/>
      <c r="F9" s="120"/>
      <c r="G9" s="120"/>
      <c r="H9" s="120"/>
      <c r="I9" s="121"/>
    </row>
    <row r="10" spans="1:9" s="6" customFormat="1" ht="17.25" thickTop="1" thickBot="1" x14ac:dyDescent="0.3">
      <c r="A10" s="125" t="s">
        <v>163</v>
      </c>
      <c r="B10" s="125"/>
      <c r="C10" s="125"/>
      <c r="D10" s="126">
        <v>1.23E-2</v>
      </c>
      <c r="E10" s="126"/>
      <c r="F10" s="126"/>
      <c r="G10" s="126"/>
      <c r="H10" s="126"/>
      <c r="I10" s="126"/>
    </row>
    <row r="11" spans="1:9" s="6" customFormat="1" ht="17.25" thickTop="1" thickBot="1" x14ac:dyDescent="0.3">
      <c r="A11" s="130"/>
      <c r="B11" s="131"/>
      <c r="C11" s="132"/>
      <c r="D11" s="130"/>
      <c r="E11" s="131"/>
      <c r="F11" s="131"/>
      <c r="G11" s="131"/>
      <c r="H11" s="131"/>
      <c r="I11" s="132"/>
    </row>
    <row r="12" spans="1:9" s="6" customFormat="1" ht="17.25" thickTop="1" thickBot="1" x14ac:dyDescent="0.3">
      <c r="A12" s="125" t="s">
        <v>164</v>
      </c>
      <c r="B12" s="125"/>
      <c r="C12" s="125"/>
      <c r="D12" s="126">
        <v>7.3999999999999996E-2</v>
      </c>
      <c r="E12" s="126"/>
      <c r="F12" s="126"/>
      <c r="G12" s="126"/>
      <c r="H12" s="126"/>
      <c r="I12" s="126"/>
    </row>
    <row r="13" spans="1:9" s="6" customFormat="1" ht="17.25" thickTop="1" thickBot="1" x14ac:dyDescent="0.3">
      <c r="A13" s="130"/>
      <c r="B13" s="131"/>
      <c r="C13" s="132"/>
      <c r="D13" s="130"/>
      <c r="E13" s="131"/>
      <c r="F13" s="131"/>
      <c r="G13" s="131"/>
      <c r="H13" s="131"/>
      <c r="I13" s="132"/>
    </row>
    <row r="14" spans="1:9" s="6" customFormat="1" ht="17.25" thickTop="1" thickBot="1" x14ac:dyDescent="0.3">
      <c r="A14" s="125" t="s">
        <v>165</v>
      </c>
      <c r="B14" s="125"/>
      <c r="C14" s="125"/>
      <c r="D14" s="126">
        <f>D15+D16+D17+D18</f>
        <v>0.10149999999999999</v>
      </c>
      <c r="E14" s="126"/>
      <c r="F14" s="126"/>
      <c r="G14" s="126"/>
      <c r="H14" s="126"/>
      <c r="I14" s="126"/>
    </row>
    <row r="15" spans="1:9" s="6" customFormat="1" ht="16.5" thickTop="1" x14ac:dyDescent="0.25">
      <c r="A15" s="140" t="s">
        <v>166</v>
      </c>
      <c r="B15" s="140"/>
      <c r="C15" s="140"/>
      <c r="D15" s="141">
        <v>0.03</v>
      </c>
      <c r="E15" s="141"/>
      <c r="F15" s="141"/>
      <c r="G15" s="141"/>
      <c r="H15" s="141"/>
      <c r="I15" s="141"/>
    </row>
    <row r="16" spans="1:9" s="6" customFormat="1" ht="15.75" x14ac:dyDescent="0.25">
      <c r="A16" s="128" t="s">
        <v>167</v>
      </c>
      <c r="B16" s="128"/>
      <c r="C16" s="128"/>
      <c r="D16" s="129">
        <v>6.4999999999999997E-3</v>
      </c>
      <c r="E16" s="129"/>
      <c r="F16" s="129"/>
      <c r="G16" s="129"/>
      <c r="H16" s="129"/>
      <c r="I16" s="129"/>
    </row>
    <row r="17" spans="1:9" s="6" customFormat="1" ht="15.75" x14ac:dyDescent="0.25">
      <c r="A17" s="128" t="s">
        <v>168</v>
      </c>
      <c r="B17" s="128"/>
      <c r="C17" s="128"/>
      <c r="D17" s="129">
        <v>0.02</v>
      </c>
      <c r="E17" s="129"/>
      <c r="F17" s="129"/>
      <c r="G17" s="129"/>
      <c r="H17" s="129"/>
      <c r="I17" s="129"/>
    </row>
    <row r="18" spans="1:9" s="6" customFormat="1" ht="15.75" x14ac:dyDescent="0.25">
      <c r="A18" s="128" t="s">
        <v>169</v>
      </c>
      <c r="B18" s="128"/>
      <c r="C18" s="128"/>
      <c r="D18" s="129">
        <v>4.4999999999999998E-2</v>
      </c>
      <c r="E18" s="129"/>
      <c r="F18" s="129"/>
      <c r="G18" s="129"/>
      <c r="H18" s="129"/>
      <c r="I18" s="129"/>
    </row>
    <row r="19" spans="1:9" ht="16.5" thickBot="1" x14ac:dyDescent="0.3">
      <c r="A19" s="133"/>
      <c r="B19" s="133"/>
      <c r="C19" s="133"/>
      <c r="D19" s="133"/>
      <c r="E19" s="133"/>
      <c r="F19" s="133"/>
      <c r="G19" s="133"/>
      <c r="H19" s="133"/>
      <c r="I19" s="133"/>
    </row>
    <row r="20" spans="1:9" ht="16.5" thickBot="1" x14ac:dyDescent="0.3">
      <c r="A20" s="134" t="s">
        <v>170</v>
      </c>
      <c r="B20" s="135"/>
      <c r="C20" s="136">
        <f>(((1+D4+D8+D6)*(1+D10)*(1+D12))/(1-D14)-1)</f>
        <v>0.27730560614357258</v>
      </c>
      <c r="D20" s="137"/>
      <c r="E20" s="137"/>
      <c r="F20" s="137"/>
      <c r="G20" s="137"/>
      <c r="H20" s="137"/>
      <c r="I20" s="138"/>
    </row>
    <row r="21" spans="1:9" ht="69" customHeight="1" x14ac:dyDescent="0.25">
      <c r="A21" s="139" t="s">
        <v>171</v>
      </c>
      <c r="B21" s="139"/>
      <c r="C21" s="139"/>
      <c r="D21" s="139"/>
      <c r="E21" s="139"/>
      <c r="F21" s="139"/>
      <c r="G21" s="139"/>
      <c r="H21" s="139"/>
      <c r="I21" s="139"/>
    </row>
    <row r="22" spans="1:9" ht="15.75" x14ac:dyDescent="0.25">
      <c r="A22" s="2" t="s">
        <v>172</v>
      </c>
      <c r="B22" s="2"/>
      <c r="C22" s="2"/>
      <c r="D22" s="2"/>
      <c r="E22" s="2"/>
      <c r="F22" s="2"/>
      <c r="G22" s="2"/>
      <c r="H22" s="2"/>
      <c r="I22" s="2"/>
    </row>
    <row r="23" spans="1:9" ht="15.75" x14ac:dyDescent="0.25">
      <c r="A23" s="2" t="s">
        <v>173</v>
      </c>
      <c r="B23" s="2"/>
      <c r="C23" s="2"/>
      <c r="D23" s="2"/>
      <c r="E23" s="2"/>
      <c r="F23" s="2"/>
      <c r="G23" s="2"/>
      <c r="H23" s="2"/>
      <c r="I23" s="2"/>
    </row>
    <row r="24" spans="1:9" ht="15.75" x14ac:dyDescent="0.25">
      <c r="A24" s="2" t="s">
        <v>174</v>
      </c>
      <c r="B24" s="2"/>
      <c r="C24" s="2"/>
      <c r="D24" s="2"/>
      <c r="E24" s="2"/>
      <c r="F24" s="2"/>
      <c r="G24" s="2"/>
      <c r="H24" s="2"/>
      <c r="I24" s="2"/>
    </row>
    <row r="25" spans="1:9" ht="15.75" customHeight="1" x14ac:dyDescent="0.25">
      <c r="A25" s="2" t="s">
        <v>175</v>
      </c>
      <c r="B25" s="2"/>
      <c r="C25" s="2"/>
      <c r="D25" s="2"/>
      <c r="E25" s="2"/>
      <c r="F25" s="2"/>
      <c r="G25" s="2"/>
      <c r="H25" s="2"/>
      <c r="I25" s="2"/>
    </row>
    <row r="26" spans="1:9" ht="15.75" x14ac:dyDescent="0.25">
      <c r="A26" s="2" t="s">
        <v>176</v>
      </c>
      <c r="B26" s="2"/>
      <c r="C26" s="2"/>
      <c r="D26" s="2"/>
      <c r="E26" s="2"/>
      <c r="F26" s="2"/>
      <c r="G26" s="2"/>
      <c r="H26" s="2"/>
      <c r="I26" s="2"/>
    </row>
    <row r="27" spans="1:9" ht="15.75" x14ac:dyDescent="0.25">
      <c r="A27" s="2" t="s">
        <v>177</v>
      </c>
      <c r="B27" s="2"/>
      <c r="C27" s="2"/>
      <c r="D27" s="2"/>
      <c r="E27" s="2"/>
      <c r="F27" s="2"/>
      <c r="G27" s="2"/>
      <c r="H27" s="2"/>
      <c r="I27" s="2"/>
    </row>
    <row r="28" spans="1:9" ht="15.75" x14ac:dyDescent="0.25">
      <c r="A28" s="2" t="s">
        <v>178</v>
      </c>
      <c r="B28" s="2"/>
      <c r="C28" s="2"/>
      <c r="D28" s="2"/>
      <c r="E28" s="2"/>
      <c r="F28" s="2"/>
      <c r="G28" s="2"/>
      <c r="H28" s="2"/>
      <c r="I28" s="2"/>
    </row>
    <row r="29" spans="1:9" ht="15.75" customHeight="1" x14ac:dyDescent="0.25">
      <c r="A29" s="127" t="s">
        <v>179</v>
      </c>
      <c r="B29" s="127"/>
      <c r="C29" s="127"/>
      <c r="D29" s="127"/>
      <c r="E29" s="127"/>
      <c r="F29" s="127"/>
      <c r="G29" s="127"/>
      <c r="H29" s="127"/>
      <c r="I29" s="127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ht="15.75" x14ac:dyDescent="0.25">
      <c r="A32" s="4" t="s">
        <v>180</v>
      </c>
      <c r="B32" s="3"/>
      <c r="C32" s="3"/>
      <c r="D32" s="3"/>
      <c r="E32" s="3"/>
      <c r="F32" s="3"/>
      <c r="G32" s="3"/>
      <c r="H32" s="3"/>
      <c r="I32" s="3"/>
    </row>
  </sheetData>
  <mergeCells count="38">
    <mergeCell ref="A19:I19"/>
    <mergeCell ref="A20:B20"/>
    <mergeCell ref="C20:I20"/>
    <mergeCell ref="A21:I21"/>
    <mergeCell ref="A7:C7"/>
    <mergeCell ref="A8:C8"/>
    <mergeCell ref="D8:I8"/>
    <mergeCell ref="D14:I14"/>
    <mergeCell ref="A15:C15"/>
    <mergeCell ref="D15:I15"/>
    <mergeCell ref="A29:I29"/>
    <mergeCell ref="A16:C16"/>
    <mergeCell ref="D16:I16"/>
    <mergeCell ref="A10:C10"/>
    <mergeCell ref="D10:I10"/>
    <mergeCell ref="A11:C11"/>
    <mergeCell ref="D11:I11"/>
    <mergeCell ref="A12:C12"/>
    <mergeCell ref="D12:I12"/>
    <mergeCell ref="A17:C17"/>
    <mergeCell ref="D17:I17"/>
    <mergeCell ref="A18:C18"/>
    <mergeCell ref="D18:I18"/>
    <mergeCell ref="A13:C13"/>
    <mergeCell ref="D13:I13"/>
    <mergeCell ref="A14:C14"/>
    <mergeCell ref="A1:I1"/>
    <mergeCell ref="A2:I2"/>
    <mergeCell ref="A9:C9"/>
    <mergeCell ref="D9:I9"/>
    <mergeCell ref="A3:I3"/>
    <mergeCell ref="A4:C4"/>
    <mergeCell ref="D4:I4"/>
    <mergeCell ref="A5:C5"/>
    <mergeCell ref="D5:I5"/>
    <mergeCell ref="A6:C6"/>
    <mergeCell ref="D6:I6"/>
    <mergeCell ref="D7:I7"/>
  </mergeCells>
  <pageMargins left="1.299212598425197" right="0.51181102362204722" top="0.98425196850393704" bottom="0.78740157480314965" header="0.31496062992125984" footer="0.31496062992125984"/>
  <pageSetup paperSize="9" scale="7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</vt:lpstr>
      <vt:lpstr>CRONOGRAMA</vt:lpstr>
      <vt:lpstr>BDI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Lais</cp:lastModifiedBy>
  <cp:lastPrinted>2018-05-31T13:34:46Z</cp:lastPrinted>
  <dcterms:created xsi:type="dcterms:W3CDTF">2018-05-31T10:08:22Z</dcterms:created>
  <dcterms:modified xsi:type="dcterms:W3CDTF">2018-09-25T19:29:27Z</dcterms:modified>
</cp:coreProperties>
</file>